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homasamc.sharepoint.com/sites/CAGI/Shared Documents/Working/PromotionCommittee/Website/2022/Content/CalculationTools/"/>
    </mc:Choice>
  </mc:AlternateContent>
  <xr:revisionPtr revIDLastSave="1" documentId="8_{C4D692C5-265F-4C81-BF96-5ECA06F0A3A0}" xr6:coauthVersionLast="47" xr6:coauthVersionMax="47" xr10:uidLastSave="{386AB7CA-C7AC-4937-A037-BFCBB960C310}"/>
  <bookViews>
    <workbookView xWindow="36315" yWindow="2145" windowWidth="20025" windowHeight="11325" xr2:uid="{00000000-000D-0000-FFFF-FFFF00000000}"/>
  </bookViews>
  <sheets>
    <sheet name="B" sheetId="2" r:id="rId1"/>
    <sheet name="Water Content" sheetId="4" r:id="rId2"/>
  </sheets>
  <definedNames>
    <definedName name="__123Graph_A" hidden="1">B!$I$14:$M$14</definedName>
    <definedName name="__123Graph_AGraph1" hidden="1">B!$I$14:$M$14</definedName>
    <definedName name="__123Graph_LBL_A" hidden="1">B!$J$9:$M$9</definedName>
    <definedName name="__123Graph_LBL_AGraph1" hidden="1">B!$J$9:$M$9</definedName>
    <definedName name="_Order1" hidden="1">0</definedName>
    <definedName name="_Order2" hidden="1">0</definedName>
    <definedName name="_xlnm.Print_Area" localSheetId="0">B!$B$1:$O$39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2" l="1"/>
  <c r="M9" i="2"/>
  <c r="J10" i="2"/>
  <c r="J11" i="2"/>
  <c r="C32" i="2" s="1"/>
  <c r="C33" i="2" s="1"/>
  <c r="E12" i="2"/>
  <c r="H12" i="2" s="1"/>
  <c r="I14" i="2"/>
  <c r="E15" i="2"/>
  <c r="C23" i="2"/>
  <c r="B3" i="4"/>
  <c r="E3" i="4"/>
  <c r="B4" i="4"/>
  <c r="E4" i="4"/>
  <c r="L4" i="4"/>
  <c r="B5" i="4"/>
  <c r="E5" i="4"/>
  <c r="B6" i="4"/>
  <c r="E6" i="4"/>
  <c r="B7" i="4"/>
  <c r="E7" i="4"/>
  <c r="B8" i="4"/>
  <c r="E8" i="4"/>
  <c r="B9" i="4"/>
  <c r="E9" i="4"/>
  <c r="B10" i="4"/>
  <c r="E10" i="4"/>
  <c r="B11" i="4"/>
  <c r="E11" i="4"/>
  <c r="B12" i="4"/>
  <c r="E12" i="4"/>
  <c r="B13" i="4"/>
  <c r="E13" i="4"/>
  <c r="B14" i="4"/>
  <c r="E14" i="4"/>
  <c r="B15" i="4"/>
  <c r="E15" i="4"/>
  <c r="B16" i="4"/>
  <c r="E16" i="4"/>
  <c r="B17" i="4"/>
  <c r="E17" i="4"/>
  <c r="B18" i="4"/>
  <c r="E18" i="4"/>
  <c r="B19" i="4"/>
  <c r="E19" i="4"/>
  <c r="B20" i="4"/>
  <c r="E20" i="4"/>
  <c r="B21" i="4"/>
  <c r="E21" i="4"/>
  <c r="B22" i="4"/>
  <c r="E22" i="4"/>
  <c r="B23" i="4"/>
  <c r="E23" i="4"/>
  <c r="B24" i="4"/>
  <c r="E24" i="4"/>
  <c r="B25" i="4"/>
  <c r="E25" i="4"/>
  <c r="B26" i="4"/>
  <c r="E26" i="4"/>
  <c r="B27" i="4"/>
  <c r="E27" i="4"/>
  <c r="B28" i="4"/>
  <c r="E28" i="4"/>
  <c r="B29" i="4"/>
  <c r="E29" i="4"/>
  <c r="B30" i="4"/>
  <c r="E30" i="4"/>
  <c r="B31" i="4"/>
  <c r="E31" i="4"/>
  <c r="B32" i="4"/>
  <c r="E32" i="4"/>
  <c r="B33" i="4"/>
  <c r="E33" i="4"/>
  <c r="B34" i="4"/>
  <c r="E34" i="4"/>
  <c r="B35" i="4"/>
  <c r="E35" i="4"/>
  <c r="B36" i="4"/>
  <c r="E36" i="4"/>
  <c r="B37" i="4"/>
  <c r="E37" i="4"/>
  <c r="B38" i="4"/>
  <c r="E38" i="4"/>
  <c r="B39" i="4"/>
  <c r="E39" i="4"/>
  <c r="B40" i="4"/>
  <c r="E40" i="4"/>
  <c r="B41" i="4"/>
  <c r="E41" i="4"/>
  <c r="B42" i="4"/>
  <c r="E42" i="4"/>
  <c r="B43" i="4"/>
  <c r="E43" i="4"/>
  <c r="B44" i="4"/>
  <c r="E44" i="4"/>
  <c r="B45" i="4"/>
  <c r="E45" i="4"/>
  <c r="B46" i="4"/>
  <c r="E46" i="4"/>
  <c r="B47" i="4"/>
  <c r="E47" i="4"/>
  <c r="B48" i="4"/>
  <c r="E48" i="4"/>
  <c r="B49" i="4"/>
  <c r="E49" i="4"/>
  <c r="B50" i="4"/>
  <c r="E50" i="4"/>
  <c r="B51" i="4"/>
  <c r="E51" i="4"/>
  <c r="B52" i="4"/>
  <c r="E52" i="4"/>
  <c r="B53" i="4"/>
  <c r="E53" i="4"/>
  <c r="B54" i="4"/>
  <c r="E54" i="4"/>
  <c r="B55" i="4"/>
  <c r="E55" i="4"/>
  <c r="B56" i="4"/>
  <c r="E56" i="4"/>
  <c r="B57" i="4"/>
  <c r="E57" i="4"/>
  <c r="B58" i="4"/>
  <c r="E58" i="4"/>
  <c r="B59" i="4"/>
  <c r="E59" i="4"/>
  <c r="B60" i="4"/>
  <c r="E60" i="4"/>
  <c r="B61" i="4"/>
  <c r="E61" i="4"/>
  <c r="B62" i="4"/>
  <c r="E62" i="4"/>
  <c r="B63" i="4"/>
  <c r="E63" i="4"/>
  <c r="B64" i="4"/>
  <c r="E64" i="4"/>
  <c r="B65" i="4"/>
  <c r="E65" i="4"/>
  <c r="B66" i="4"/>
  <c r="E66" i="4"/>
  <c r="B67" i="4"/>
  <c r="E67" i="4"/>
  <c r="B68" i="4"/>
  <c r="E68" i="4"/>
  <c r="B69" i="4"/>
  <c r="E69" i="4"/>
  <c r="B70" i="4"/>
  <c r="E70" i="4"/>
  <c r="B71" i="4"/>
  <c r="E71" i="4"/>
  <c r="B72" i="4"/>
  <c r="E72" i="4"/>
  <c r="B73" i="4"/>
  <c r="E73" i="4"/>
  <c r="B74" i="4"/>
  <c r="E74" i="4"/>
  <c r="B75" i="4"/>
  <c r="E75" i="4"/>
  <c r="B76" i="4"/>
  <c r="E76" i="4"/>
  <c r="B77" i="4"/>
  <c r="E77" i="4"/>
  <c r="B78" i="4"/>
  <c r="E78" i="4"/>
  <c r="B79" i="4"/>
  <c r="E79" i="4"/>
  <c r="B80" i="4"/>
  <c r="E80" i="4"/>
  <c r="B81" i="4"/>
  <c r="E81" i="4"/>
  <c r="B82" i="4"/>
  <c r="E82" i="4"/>
  <c r="B83" i="4"/>
  <c r="E83" i="4"/>
  <c r="B84" i="4"/>
  <c r="E84" i="4"/>
  <c r="B85" i="4"/>
  <c r="E85" i="4"/>
  <c r="B86" i="4"/>
  <c r="E86" i="4"/>
  <c r="B87" i="4"/>
  <c r="E87" i="4"/>
  <c r="B88" i="4"/>
  <c r="E88" i="4"/>
  <c r="B89" i="4"/>
  <c r="E89" i="4"/>
  <c r="B90" i="4"/>
  <c r="E90" i="4"/>
  <c r="B91" i="4"/>
  <c r="E91" i="4"/>
  <c r="B92" i="4"/>
  <c r="E92" i="4"/>
  <c r="B93" i="4"/>
  <c r="E93" i="4"/>
  <c r="B94" i="4"/>
  <c r="E94" i="4"/>
  <c r="B95" i="4"/>
  <c r="E95" i="4"/>
  <c r="B96" i="4"/>
  <c r="E96" i="4"/>
  <c r="B97" i="4"/>
  <c r="E97" i="4"/>
  <c r="B98" i="4"/>
  <c r="E98" i="4"/>
  <c r="B99" i="4"/>
  <c r="E99" i="4"/>
  <c r="B100" i="4"/>
  <c r="E100" i="4"/>
  <c r="B101" i="4"/>
  <c r="E101" i="4"/>
  <c r="B102" i="4"/>
  <c r="E102" i="4"/>
  <c r="B103" i="4"/>
  <c r="E103" i="4"/>
  <c r="B104" i="4"/>
  <c r="E104" i="4"/>
  <c r="B105" i="4"/>
  <c r="E105" i="4"/>
  <c r="B106" i="4"/>
  <c r="E106" i="4"/>
  <c r="B107" i="4"/>
  <c r="E107" i="4"/>
  <c r="B108" i="4"/>
  <c r="E108" i="4"/>
  <c r="B109" i="4"/>
  <c r="E109" i="4"/>
  <c r="B110" i="4"/>
  <c r="E110" i="4"/>
  <c r="B111" i="4"/>
  <c r="E111" i="4"/>
  <c r="B112" i="4"/>
  <c r="E112" i="4"/>
  <c r="B113" i="4"/>
  <c r="E113" i="4"/>
  <c r="B114" i="4"/>
  <c r="E114" i="4"/>
  <c r="B115" i="4"/>
  <c r="E115" i="4"/>
  <c r="B116" i="4"/>
  <c r="E116" i="4"/>
  <c r="B117" i="4"/>
  <c r="E117" i="4"/>
  <c r="B118" i="4"/>
  <c r="E118" i="4"/>
  <c r="B119" i="4"/>
  <c r="E119" i="4"/>
  <c r="B120" i="4"/>
  <c r="E120" i="4"/>
  <c r="B121" i="4"/>
  <c r="E121" i="4"/>
  <c r="B122" i="4"/>
  <c r="E122" i="4"/>
  <c r="B123" i="4"/>
  <c r="E123" i="4"/>
  <c r="B124" i="4"/>
  <c r="E124" i="4"/>
  <c r="B125" i="4"/>
  <c r="E125" i="4"/>
  <c r="B126" i="4"/>
  <c r="E126" i="4"/>
  <c r="B127" i="4"/>
  <c r="E127" i="4"/>
  <c r="B128" i="4"/>
  <c r="E128" i="4"/>
  <c r="B129" i="4"/>
  <c r="E129" i="4"/>
  <c r="B130" i="4"/>
  <c r="E130" i="4"/>
  <c r="B131" i="4"/>
  <c r="E131" i="4"/>
  <c r="B132" i="4"/>
  <c r="E132" i="4"/>
  <c r="B133" i="4"/>
  <c r="E133" i="4"/>
  <c r="B134" i="4"/>
  <c r="E134" i="4"/>
  <c r="B135" i="4"/>
  <c r="E135" i="4"/>
  <c r="B136" i="4"/>
  <c r="E136" i="4"/>
  <c r="B137" i="4"/>
  <c r="E137" i="4"/>
  <c r="B138" i="4"/>
  <c r="E138" i="4"/>
  <c r="B139" i="4"/>
  <c r="E139" i="4"/>
  <c r="B140" i="4"/>
  <c r="E140" i="4"/>
  <c r="B141" i="4"/>
  <c r="E141" i="4"/>
  <c r="B142" i="4"/>
  <c r="E142" i="4"/>
  <c r="B143" i="4"/>
  <c r="E143" i="4"/>
  <c r="A144" i="4"/>
  <c r="B144" i="4" s="1"/>
  <c r="D144" i="4"/>
  <c r="E144" i="4" s="1"/>
  <c r="D26" i="2" l="1"/>
  <c r="D35" i="2" s="1"/>
  <c r="D25" i="2"/>
  <c r="D34" i="2" s="1"/>
  <c r="C24" i="2"/>
  <c r="D24" i="2" s="1"/>
  <c r="D33" i="2" s="1"/>
  <c r="D23" i="2"/>
  <c r="D32" i="2" s="1"/>
  <c r="A145" i="4"/>
  <c r="B145" i="4" s="1"/>
  <c r="D145" i="4"/>
  <c r="E145" i="4" s="1"/>
  <c r="A146" i="4"/>
  <c r="M12" i="2"/>
  <c r="J12" i="2"/>
  <c r="D146" i="4" l="1"/>
  <c r="E33" i="2"/>
  <c r="E24" i="2"/>
  <c r="E146" i="4"/>
  <c r="D147" i="4"/>
  <c r="B146" i="4"/>
  <c r="A147" i="4"/>
  <c r="E26" i="2"/>
  <c r="E23" i="2"/>
  <c r="E25" i="2"/>
  <c r="E34" i="2" l="1"/>
  <c r="E35" i="2"/>
  <c r="E32" i="2"/>
  <c r="B147" i="4"/>
  <c r="A148" i="4"/>
  <c r="E147" i="4"/>
  <c r="D148" i="4"/>
  <c r="B148" i="4" l="1"/>
  <c r="A149" i="4"/>
  <c r="E148" i="4"/>
  <c r="D149" i="4"/>
  <c r="E149" i="4" l="1"/>
  <c r="D150" i="4"/>
  <c r="B149" i="4"/>
  <c r="A150" i="4"/>
  <c r="E150" i="4" l="1"/>
  <c r="D151" i="4"/>
  <c r="B150" i="4"/>
  <c r="A151" i="4"/>
  <c r="B151" i="4" l="1"/>
  <c r="A152" i="4"/>
  <c r="E151" i="4"/>
  <c r="D152" i="4"/>
  <c r="B152" i="4" l="1"/>
  <c r="A153" i="4"/>
  <c r="E152" i="4"/>
  <c r="D153" i="4"/>
  <c r="E153" i="4" l="1"/>
  <c r="D154" i="4"/>
  <c r="B153" i="4"/>
  <c r="A154" i="4"/>
  <c r="E154" i="4" l="1"/>
  <c r="D155" i="4"/>
  <c r="B154" i="4"/>
  <c r="A155" i="4"/>
  <c r="B155" i="4" l="1"/>
  <c r="A156" i="4"/>
  <c r="E155" i="4"/>
  <c r="D156" i="4"/>
  <c r="B156" i="4" l="1"/>
  <c r="A157" i="4"/>
  <c r="E156" i="4"/>
  <c r="D157" i="4"/>
  <c r="B157" i="4" l="1"/>
  <c r="A158" i="4"/>
  <c r="E157" i="4"/>
  <c r="D158" i="4"/>
  <c r="B158" i="4" l="1"/>
  <c r="A159" i="4"/>
  <c r="E158" i="4"/>
  <c r="D159" i="4"/>
  <c r="E159" i="4" l="1"/>
  <c r="C22" i="2" s="1"/>
  <c r="D160" i="4"/>
  <c r="B159" i="4"/>
  <c r="A160" i="4"/>
  <c r="C31" i="2" l="1"/>
  <c r="E160" i="4"/>
  <c r="D161" i="4"/>
  <c r="B160" i="4"/>
  <c r="A161" i="4"/>
  <c r="E161" i="4" l="1"/>
  <c r="D162" i="4"/>
  <c r="B161" i="4"/>
  <c r="L3" i="4" s="1"/>
  <c r="A162" i="4"/>
  <c r="D22" i="2" l="1"/>
  <c r="D31" i="2" s="1"/>
  <c r="E31" i="2" s="1"/>
  <c r="B162" i="4"/>
  <c r="A163" i="4"/>
  <c r="A76" i="2"/>
  <c r="E162" i="4"/>
  <c r="D163" i="4"/>
  <c r="E22" i="2" l="1"/>
  <c r="B163" i="4"/>
  <c r="A164" i="4"/>
  <c r="E163" i="4"/>
  <c r="D164" i="4"/>
  <c r="B164" i="4" l="1"/>
  <c r="A165" i="4"/>
  <c r="E164" i="4"/>
  <c r="D165" i="4"/>
  <c r="E165" i="4" l="1"/>
  <c r="D166" i="4"/>
  <c r="B165" i="4"/>
  <c r="A166" i="4"/>
  <c r="E166" i="4" l="1"/>
  <c r="D167" i="4"/>
  <c r="B166" i="4"/>
  <c r="A167" i="4"/>
  <c r="B167" i="4" l="1"/>
  <c r="A168" i="4"/>
  <c r="E167" i="4"/>
  <c r="D168" i="4"/>
  <c r="E168" i="4" l="1"/>
  <c r="D169" i="4"/>
  <c r="B168" i="4"/>
  <c r="A169" i="4"/>
  <c r="B169" i="4" l="1"/>
  <c r="A170" i="4"/>
  <c r="E169" i="4"/>
  <c r="D170" i="4"/>
  <c r="E170" i="4" l="1"/>
  <c r="D171" i="4"/>
  <c r="B170" i="4"/>
  <c r="A171" i="4"/>
  <c r="E171" i="4" l="1"/>
  <c r="D172" i="4"/>
  <c r="B171" i="4"/>
  <c r="A172" i="4"/>
  <c r="B172" i="4" l="1"/>
  <c r="A173" i="4"/>
  <c r="E172" i="4"/>
  <c r="D173" i="4"/>
  <c r="B173" i="4" l="1"/>
  <c r="A174" i="4"/>
  <c r="E173" i="4"/>
  <c r="D174" i="4"/>
  <c r="E174" i="4" l="1"/>
  <c r="D175" i="4"/>
  <c r="B174" i="4"/>
  <c r="A175" i="4"/>
  <c r="E175" i="4" l="1"/>
  <c r="D176" i="4"/>
  <c r="B175" i="4"/>
  <c r="A176" i="4"/>
  <c r="B176" i="4" l="1"/>
  <c r="A177" i="4"/>
  <c r="E176" i="4"/>
  <c r="D177" i="4"/>
  <c r="E177" i="4" l="1"/>
  <c r="D178" i="4"/>
  <c r="B177" i="4"/>
  <c r="A178" i="4"/>
  <c r="B178" i="4" l="1"/>
  <c r="A179" i="4"/>
  <c r="E178" i="4"/>
  <c r="D179" i="4"/>
  <c r="B179" i="4" l="1"/>
  <c r="A180" i="4"/>
  <c r="E179" i="4"/>
  <c r="D180" i="4"/>
  <c r="B180" i="4" l="1"/>
  <c r="A181" i="4"/>
  <c r="E180" i="4"/>
  <c r="D181" i="4"/>
  <c r="B181" i="4" l="1"/>
  <c r="A182" i="4"/>
  <c r="E181" i="4"/>
  <c r="D182" i="4"/>
  <c r="B182" i="4" l="1"/>
  <c r="A183" i="4"/>
  <c r="E182" i="4"/>
  <c r="D183" i="4"/>
  <c r="B183" i="4" l="1"/>
  <c r="A184" i="4"/>
  <c r="E183" i="4"/>
  <c r="D184" i="4"/>
  <c r="B184" i="4" l="1"/>
  <c r="A185" i="4"/>
  <c r="E184" i="4"/>
  <c r="D185" i="4"/>
  <c r="E185" i="4" l="1"/>
  <c r="D186" i="4"/>
  <c r="B185" i="4"/>
  <c r="A186" i="4"/>
  <c r="E186" i="4" l="1"/>
  <c r="D187" i="4"/>
  <c r="B186" i="4"/>
  <c r="A187" i="4"/>
  <c r="E187" i="4" l="1"/>
  <c r="D188" i="4"/>
  <c r="B187" i="4"/>
  <c r="A188" i="4"/>
  <c r="E188" i="4" l="1"/>
  <c r="D189" i="4"/>
  <c r="B188" i="4"/>
  <c r="A189" i="4"/>
  <c r="E189" i="4" l="1"/>
  <c r="D190" i="4"/>
  <c r="B189" i="4"/>
  <c r="A190" i="4"/>
  <c r="E190" i="4" l="1"/>
  <c r="D191" i="4"/>
  <c r="B190" i="4"/>
  <c r="A191" i="4"/>
  <c r="E191" i="4" l="1"/>
  <c r="D192" i="4"/>
  <c r="B191" i="4"/>
  <c r="A192" i="4"/>
  <c r="B192" i="4" l="1"/>
  <c r="A193" i="4"/>
  <c r="E192" i="4"/>
  <c r="D193" i="4"/>
  <c r="E193" i="4" l="1"/>
  <c r="D194" i="4"/>
  <c r="B193" i="4"/>
  <c r="A194" i="4"/>
  <c r="B194" i="4" l="1"/>
  <c r="A195" i="4"/>
  <c r="E194" i="4"/>
  <c r="D195" i="4"/>
  <c r="E195" i="4" l="1"/>
  <c r="D196" i="4"/>
  <c r="B195" i="4"/>
  <c r="A196" i="4"/>
  <c r="B196" i="4" l="1"/>
  <c r="A197" i="4"/>
  <c r="E196" i="4"/>
  <c r="D197" i="4"/>
  <c r="E197" i="4" l="1"/>
  <c r="D198" i="4"/>
  <c r="B197" i="4"/>
  <c r="A198" i="4"/>
  <c r="E198" i="4" l="1"/>
  <c r="D199" i="4"/>
  <c r="B198" i="4"/>
  <c r="A199" i="4"/>
  <c r="E199" i="4" l="1"/>
  <c r="D200" i="4"/>
  <c r="B199" i="4"/>
  <c r="A200" i="4"/>
  <c r="E200" i="4" l="1"/>
  <c r="D201" i="4"/>
  <c r="B200" i="4"/>
  <c r="A201" i="4"/>
  <c r="B201" i="4" l="1"/>
  <c r="A202" i="4"/>
  <c r="E201" i="4"/>
  <c r="D202" i="4"/>
  <c r="E202" i="4" l="1"/>
  <c r="D203" i="4"/>
  <c r="B202" i="4"/>
  <c r="A203" i="4"/>
  <c r="E203" i="4" l="1"/>
  <c r="D204" i="4"/>
  <c r="B203" i="4"/>
  <c r="A204" i="4"/>
  <c r="E204" i="4" l="1"/>
  <c r="D205" i="4"/>
  <c r="B204" i="4"/>
  <c r="A205" i="4"/>
  <c r="E205" i="4" l="1"/>
  <c r="D206" i="4"/>
  <c r="B205" i="4"/>
  <c r="A206" i="4"/>
  <c r="B206" i="4" l="1"/>
  <c r="A207" i="4"/>
  <c r="E206" i="4"/>
  <c r="D207" i="4"/>
  <c r="B207" i="4" l="1"/>
  <c r="A208" i="4"/>
  <c r="E207" i="4"/>
  <c r="D208" i="4"/>
  <c r="B208" i="4" l="1"/>
  <c r="A209" i="4"/>
  <c r="E208" i="4"/>
  <c r="D209" i="4"/>
  <c r="E209" i="4" l="1"/>
  <c r="D210" i="4"/>
  <c r="B209" i="4"/>
  <c r="A210" i="4"/>
  <c r="E210" i="4" l="1"/>
  <c r="D211" i="4"/>
  <c r="B210" i="4"/>
  <c r="A211" i="4"/>
  <c r="E211" i="4" l="1"/>
  <c r="D212" i="4"/>
  <c r="B211" i="4"/>
  <c r="A212" i="4"/>
  <c r="B212" i="4" l="1"/>
  <c r="A213" i="4"/>
  <c r="B213" i="4" s="1"/>
  <c r="E212" i="4"/>
  <c r="D213" i="4"/>
  <c r="E213" i="4" s="1"/>
</calcChain>
</file>

<file path=xl/sharedStrings.xml><?xml version="1.0" encoding="utf-8"?>
<sst xmlns="http://schemas.openxmlformats.org/spreadsheetml/2006/main" count="56" uniqueCount="39">
  <si>
    <t>Air Usage</t>
  </si>
  <si>
    <t>cfm</t>
  </si>
  <si>
    <t xml:space="preserve"> </t>
  </si>
  <si>
    <t>Litres          Annum</t>
  </si>
  <si>
    <t>Litres                Week</t>
  </si>
  <si>
    <t xml:space="preserve">Dewpoint </t>
  </si>
  <si>
    <t>Drying Method</t>
  </si>
  <si>
    <t>After Cooler</t>
  </si>
  <si>
    <t>No Treatment</t>
  </si>
  <si>
    <t>Refrigerant</t>
  </si>
  <si>
    <t>Desiccant</t>
  </si>
  <si>
    <t>Gallons         Annum</t>
  </si>
  <si>
    <t>Capacity</t>
  </si>
  <si>
    <t>Imperial Units</t>
  </si>
  <si>
    <t>Metric Units</t>
  </si>
  <si>
    <t>Litres/ Sec</t>
  </si>
  <si>
    <r>
      <t>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/Hour</t>
    </r>
  </si>
  <si>
    <t>Load Factor</t>
  </si>
  <si>
    <t>Weeks Per Annum</t>
  </si>
  <si>
    <t>Annual operating hours</t>
  </si>
  <si>
    <t>Deliquescent</t>
  </si>
  <si>
    <t xml:space="preserve"> NOTE MOISTURE VAPOUR WILL NOT SEPARATE INTO WATER DROPLETS UNLESS THE AMBIENT TEMPERATURE IS LESS THAN STATED DEWPOINT TEMPERATURE</t>
  </si>
  <si>
    <t>Weekly Hours</t>
  </si>
  <si>
    <t>Relative Humidity</t>
  </si>
  <si>
    <t>Water Remaining in Compressed Air</t>
  </si>
  <si>
    <t>Dewpoint</t>
  </si>
  <si>
    <t>Ammount of</t>
  </si>
  <si>
    <t>°C</t>
  </si>
  <si>
    <t>gr/m³</t>
  </si>
  <si>
    <t>Ambient Temperature</t>
  </si>
  <si>
    <t>Capacity (FAD)</t>
  </si>
  <si>
    <t>°F</t>
  </si>
  <si>
    <t>Pressure (g)</t>
  </si>
  <si>
    <t>bar (g)</t>
  </si>
  <si>
    <t>psi (g)</t>
  </si>
  <si>
    <t>Air temperature before after cooler</t>
  </si>
  <si>
    <t>Volume of water contained within incoming air</t>
  </si>
  <si>
    <t>US Gallons               Week</t>
  </si>
  <si>
    <t>The following performances are based on information received and are to be used for guidance only when comparing the performance of different drying methods.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</si>
</sst>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_)"/>
    <numFmt numFmtId="165" formatCode="0.0000_)"/>
    <numFmt numFmtId="166" formatCode="0.0"/>
    <numFmt numFmtId="167" formatCode="0.0000000"/>
    <numFmt numFmtId="168" formatCode="0.000"/>
    <numFmt numFmtId="169" formatCode="0.000000"/>
    <numFmt numFmtId="170" formatCode="0.00000"/>
    <numFmt numFmtId="171" formatCode="##\°\F"/>
    <numFmt numFmtId="172" formatCode="##\°\C"/>
  </numFmts>
  <fonts count="13" x14ac:knownFonts="1">
    <font>
      <sz val="12"/>
      <name val="TIMES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sz val="9"/>
      <name val="TIMES"/>
    </font>
    <font>
      <sz val="8"/>
      <name val="TIMES"/>
    </font>
    <font>
      <b/>
      <sz val="9"/>
      <color indexed="9"/>
      <name val="Arial"/>
      <family val="2"/>
    </font>
    <font>
      <sz val="9"/>
      <color indexed="9"/>
      <name val="TIMES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4"/>
        <bgColor indexed="8"/>
      </patternFill>
    </fill>
    <fill>
      <patternFill patternType="solid">
        <fgColor indexed="14"/>
        <bgColor indexed="64"/>
      </patternFill>
    </fill>
    <fill>
      <patternFill patternType="solid">
        <fgColor indexed="23"/>
        <bgColor indexed="8"/>
      </patternFill>
    </fill>
    <fill>
      <patternFill patternType="solid">
        <fgColor theme="4" tint="-0.249977111117893"/>
        <bgColor indexed="8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3" fillId="2" borderId="0" xfId="0" applyFont="1" applyFill="1" applyBorder="1"/>
    <xf numFmtId="0" fontId="3" fillId="3" borderId="0" xfId="0" applyFont="1" applyFill="1" applyBorder="1" applyAlignment="1" applyProtection="1">
      <alignment horizontal="centerContinuous"/>
    </xf>
    <xf numFmtId="0" fontId="3" fillId="3" borderId="0" xfId="0" applyFont="1" applyFill="1" applyBorder="1" applyProtection="1"/>
    <xf numFmtId="0" fontId="3" fillId="2" borderId="0" xfId="0" applyFont="1" applyFill="1" applyBorder="1" applyAlignment="1">
      <alignment horizontal="left"/>
    </xf>
    <xf numFmtId="0" fontId="3" fillId="3" borderId="0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center"/>
    </xf>
    <xf numFmtId="164" fontId="3" fillId="3" borderId="0" xfId="0" applyNumberFormat="1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Continuous" wrapText="1"/>
    </xf>
    <xf numFmtId="0" fontId="3" fillId="2" borderId="0" xfId="0" applyFont="1" applyFill="1" applyBorder="1" applyProtection="1"/>
    <xf numFmtId="165" fontId="3" fillId="3" borderId="0" xfId="0" applyNumberFormat="1" applyFont="1" applyFill="1" applyBorder="1" applyAlignment="1" applyProtection="1">
      <alignment horizontal="center"/>
    </xf>
    <xf numFmtId="0" fontId="4" fillId="0" borderId="0" xfId="0" applyFont="1" applyBorder="1" applyAlignment="1"/>
    <xf numFmtId="0" fontId="8" fillId="0" borderId="1" xfId="0" applyFont="1" applyFill="1" applyBorder="1" applyAlignment="1">
      <alignment horizontal="right"/>
    </xf>
    <xf numFmtId="9" fontId="8" fillId="0" borderId="0" xfId="0" applyNumberFormat="1" applyFont="1" applyFill="1" applyBorder="1" applyAlignment="1" applyProtection="1">
      <alignment horizontal="center"/>
    </xf>
    <xf numFmtId="0" fontId="8" fillId="4" borderId="4" xfId="0" applyFont="1" applyFill="1" applyBorder="1" applyAlignment="1" applyProtection="1">
      <alignment horizontal="left"/>
    </xf>
    <xf numFmtId="0" fontId="8" fillId="5" borderId="4" xfId="0" applyFont="1" applyFill="1" applyBorder="1"/>
    <xf numFmtId="0" fontId="8" fillId="4" borderId="6" xfId="0" applyFont="1" applyFill="1" applyBorder="1" applyAlignment="1" applyProtection="1">
      <alignment horizontal="left"/>
    </xf>
    <xf numFmtId="0" fontId="8" fillId="5" borderId="6" xfId="0" applyFont="1" applyFill="1" applyBorder="1"/>
    <xf numFmtId="0" fontId="8" fillId="4" borderId="7" xfId="0" applyFont="1" applyFill="1" applyBorder="1" applyAlignment="1" applyProtection="1">
      <alignment horizontal="left"/>
    </xf>
    <xf numFmtId="0" fontId="8" fillId="5" borderId="5" xfId="0" applyFont="1" applyFill="1" applyBorder="1"/>
    <xf numFmtId="0" fontId="8" fillId="4" borderId="4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9" fontId="8" fillId="4" borderId="9" xfId="0" applyNumberFormat="1" applyFont="1" applyFill="1" applyBorder="1" applyAlignment="1" applyProtection="1">
      <alignment horizontal="center"/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166" fontId="8" fillId="5" borderId="4" xfId="0" applyNumberFormat="1" applyFont="1" applyFill="1" applyBorder="1" applyProtection="1">
      <protection locked="0"/>
    </xf>
    <xf numFmtId="166" fontId="8" fillId="5" borderId="6" xfId="0" applyNumberFormat="1" applyFont="1" applyFill="1" applyBorder="1" applyProtection="1">
      <protection locked="0"/>
    </xf>
    <xf numFmtId="164" fontId="6" fillId="6" borderId="10" xfId="0" applyNumberFormat="1" applyFont="1" applyFill="1" applyBorder="1" applyAlignment="1" applyProtection="1">
      <alignment horizontal="center"/>
      <protection locked="0"/>
    </xf>
    <xf numFmtId="164" fontId="6" fillId="6" borderId="11" xfId="0" applyNumberFormat="1" applyFont="1" applyFill="1" applyBorder="1" applyAlignment="1" applyProtection="1">
      <alignment horizontal="center"/>
      <protection locked="0"/>
    </xf>
    <xf numFmtId="164" fontId="6" fillId="6" borderId="12" xfId="0" applyNumberFormat="1" applyFont="1" applyFill="1" applyBorder="1" applyAlignment="1" applyProtection="1">
      <alignment horizontal="center"/>
      <protection locked="0"/>
    </xf>
    <xf numFmtId="0" fontId="1" fillId="0" borderId="0" xfId="1"/>
    <xf numFmtId="167" fontId="1" fillId="0" borderId="0" xfId="1" applyNumberFormat="1"/>
    <xf numFmtId="168" fontId="1" fillId="0" borderId="0" xfId="1" applyNumberFormat="1"/>
    <xf numFmtId="169" fontId="1" fillId="0" borderId="0" xfId="1" applyNumberFormat="1"/>
    <xf numFmtId="170" fontId="1" fillId="0" borderId="0" xfId="1" applyNumberFormat="1"/>
    <xf numFmtId="0" fontId="8" fillId="0" borderId="0" xfId="0" applyFont="1" applyFill="1" applyBorder="1" applyAlignment="1">
      <alignment horizontal="right"/>
    </xf>
    <xf numFmtId="9" fontId="8" fillId="4" borderId="8" xfId="0" applyNumberFormat="1" applyFont="1" applyFill="1" applyBorder="1" applyAlignment="1" applyProtection="1">
      <alignment horizontal="center"/>
      <protection locked="0"/>
    </xf>
    <xf numFmtId="166" fontId="8" fillId="5" borderId="4" xfId="0" applyNumberFormat="1" applyFont="1" applyFill="1" applyBorder="1" applyAlignment="1" applyProtection="1">
      <alignment horizontal="center"/>
      <protection locked="0"/>
    </xf>
    <xf numFmtId="166" fontId="8" fillId="5" borderId="14" xfId="0" applyNumberFormat="1" applyFont="1" applyFill="1" applyBorder="1" applyAlignment="1" applyProtection="1">
      <alignment horizontal="center"/>
      <protection locked="0"/>
    </xf>
    <xf numFmtId="166" fontId="8" fillId="5" borderId="0" xfId="0" applyNumberFormat="1" applyFont="1" applyFill="1" applyAlignment="1">
      <alignment horizontal="center"/>
    </xf>
    <xf numFmtId="166" fontId="8" fillId="5" borderId="6" xfId="0" applyNumberFormat="1" applyFont="1" applyFill="1" applyBorder="1" applyAlignment="1" applyProtection="1">
      <alignment horizontal="center"/>
      <protection locked="0"/>
    </xf>
    <xf numFmtId="0" fontId="2" fillId="5" borderId="15" xfId="0" applyFont="1" applyFill="1" applyBorder="1" applyAlignment="1">
      <alignment horizontal="left"/>
    </xf>
    <xf numFmtId="0" fontId="1" fillId="0" borderId="0" xfId="1" applyFont="1"/>
    <xf numFmtId="2" fontId="1" fillId="0" borderId="0" xfId="1" applyNumberFormat="1"/>
    <xf numFmtId="2" fontId="6" fillId="6" borderId="17" xfId="0" applyNumberFormat="1" applyFont="1" applyFill="1" applyBorder="1" applyAlignment="1" applyProtection="1">
      <alignment horizontal="center"/>
      <protection locked="0"/>
    </xf>
    <xf numFmtId="164" fontId="6" fillId="0" borderId="10" xfId="0" applyNumberFormat="1" applyFont="1" applyFill="1" applyBorder="1" applyAlignment="1" applyProtection="1">
      <alignment horizontal="center"/>
      <protection locked="0"/>
    </xf>
    <xf numFmtId="164" fontId="10" fillId="0" borderId="10" xfId="0" applyNumberFormat="1" applyFont="1" applyFill="1" applyBorder="1" applyAlignment="1" applyProtection="1">
      <alignment horizontal="left"/>
      <protection locked="0"/>
    </xf>
    <xf numFmtId="2" fontId="6" fillId="6" borderId="10" xfId="0" applyNumberFormat="1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/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8" fillId="3" borderId="0" xfId="0" applyFont="1" applyFill="1" applyBorder="1" applyProtection="1"/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center"/>
    </xf>
    <xf numFmtId="0" fontId="12" fillId="3" borderId="0" xfId="0" applyFont="1" applyFill="1" applyBorder="1" applyAlignment="1" applyProtection="1">
      <alignment horizontal="left"/>
    </xf>
    <xf numFmtId="9" fontId="8" fillId="3" borderId="0" xfId="0" applyNumberFormat="1" applyFont="1" applyFill="1" applyBorder="1" applyAlignment="1" applyProtection="1">
      <alignment horizontal="center"/>
    </xf>
    <xf numFmtId="0" fontId="6" fillId="7" borderId="2" xfId="0" applyFont="1" applyFill="1" applyBorder="1" applyAlignment="1" applyProtection="1">
      <alignment horizontal="left"/>
    </xf>
    <xf numFmtId="172" fontId="6" fillId="7" borderId="13" xfId="0" applyNumberFormat="1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left"/>
    </xf>
    <xf numFmtId="172" fontId="6" fillId="7" borderId="16" xfId="0" quotePrefix="1" applyNumberFormat="1" applyFont="1" applyFill="1" applyBorder="1" applyAlignment="1" applyProtection="1">
      <alignment horizontal="center"/>
    </xf>
    <xf numFmtId="171" fontId="6" fillId="7" borderId="13" xfId="0" applyNumberFormat="1" applyFont="1" applyFill="1" applyBorder="1" applyAlignment="1" applyProtection="1">
      <alignment horizontal="center"/>
    </xf>
    <xf numFmtId="171" fontId="6" fillId="7" borderId="16" xfId="0" quotePrefix="1" applyNumberFormat="1" applyFont="1" applyFill="1" applyBorder="1" applyAlignment="1" applyProtection="1">
      <alignment horizontal="center"/>
    </xf>
    <xf numFmtId="1" fontId="3" fillId="2" borderId="0" xfId="0" applyNumberFormat="1" applyFont="1" applyFill="1" applyBorder="1"/>
    <xf numFmtId="0" fontId="11" fillId="3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3" borderId="0" xfId="0" applyFont="1" applyFill="1" applyBorder="1" applyAlignment="1" applyProtection="1">
      <alignment horizontal="left" vertical="center" wrapText="1"/>
    </xf>
    <xf numFmtId="0" fontId="5" fillId="0" borderId="0" xfId="0" applyFont="1" applyAlignment="1"/>
    <xf numFmtId="0" fontId="0" fillId="0" borderId="0" xfId="0" applyFont="1" applyAlignment="1"/>
    <xf numFmtId="0" fontId="6" fillId="7" borderId="18" xfId="0" applyFont="1" applyFill="1" applyBorder="1" applyAlignment="1" applyProtection="1">
      <alignment horizontal="left" vertical="center"/>
    </xf>
    <xf numFmtId="0" fontId="7" fillId="8" borderId="19" xfId="0" applyFont="1" applyFill="1" applyBorder="1" applyAlignment="1">
      <alignment horizontal="left" vertical="center"/>
    </xf>
    <xf numFmtId="0" fontId="6" fillId="7" borderId="20" xfId="0" applyFont="1" applyFill="1" applyBorder="1" applyAlignment="1" applyProtection="1">
      <alignment horizontal="center" vertical="center"/>
    </xf>
    <xf numFmtId="0" fontId="7" fillId="8" borderId="0" xfId="0" applyFont="1" applyFill="1" applyBorder="1" applyAlignment="1">
      <alignment horizontal="center" vertical="center"/>
    </xf>
    <xf numFmtId="0" fontId="6" fillId="7" borderId="20" xfId="0" applyFont="1" applyFill="1" applyBorder="1" applyAlignment="1" applyProtection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 applyProtection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 wrapText="1"/>
    </xf>
  </cellXfs>
  <cellStyles count="2">
    <cellStyle name="Normal" xfId="0" builtinId="0"/>
    <cellStyle name="Normal_Quality Air - Water Content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498C0"/>
      <rgbColor rgb="00FFFFFF"/>
      <rgbColor rgb="00FF0000"/>
      <rgbColor rgb="0000FF00"/>
      <rgbColor rgb="000000FF"/>
      <rgbColor rgb="00FFFF00"/>
      <rgbColor rgb="00F2F2F2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9D9D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Comparison of Drying Methods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/>
              <a:t>Metrics Units Only</a:t>
            </a:r>
          </a:p>
        </c:rich>
      </c:tx>
      <c:layout>
        <c:manualLayout>
          <c:xMode val="edge"/>
          <c:yMode val="edge"/>
          <c:x val="0.44174827086536533"/>
          <c:y val="1.411764705882352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3498C0"/>
          </a:solidFill>
          <a:prstDash val="solid"/>
        </a:ln>
      </c:spPr>
    </c:floor>
    <c:sideWall>
      <c:thickness val="0"/>
      <c:spPr>
        <a:noFill/>
        <a:ln w="12700">
          <a:solidFill>
            <a:schemeClr val="tx2">
              <a:lumMod val="75000"/>
            </a:schemeClr>
          </a:solidFill>
          <a:prstDash val="solid"/>
        </a:ln>
      </c:spPr>
    </c:sideWall>
    <c:backWall>
      <c:thickness val="0"/>
      <c:spPr>
        <a:noFill/>
        <a:ln w="12700">
          <a:solidFill>
            <a:schemeClr val="tx2">
              <a:lumMod val="75000"/>
            </a:schemeClr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372192575900992"/>
          <c:y val="1.8823529411764711E-2"/>
          <c:w val="0.81553526928990516"/>
          <c:h val="0.9247058823529412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5665036937974121E-2"/>
                  <c:y val="-3.086144820132778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E0-40F1-B4CB-59B40D412F2D}"/>
                </c:ext>
              </c:extLst>
            </c:dLbl>
            <c:dLbl>
              <c:idx val="1"/>
              <c:layout>
                <c:manualLayout>
                  <c:x val="1.1581051602881001E-2"/>
                  <c:y val="-2.2347383047707281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E0-40F1-B4CB-59B40D412F2D}"/>
                </c:ext>
              </c:extLst>
            </c:dLbl>
            <c:dLbl>
              <c:idx val="2"/>
              <c:layout>
                <c:manualLayout>
                  <c:x val="2.0356025472621834E-2"/>
                  <c:y val="-3.6349915084143973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E0-40F1-B4CB-59B40D412F2D}"/>
                </c:ext>
              </c:extLst>
            </c:dLbl>
            <c:dLbl>
              <c:idx val="3"/>
              <c:layout>
                <c:manualLayout>
                  <c:x val="2.2086693377687022E-2"/>
                  <c:y val="-5.5483958622819282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0-40F1-B4CB-59B40D412F2D}"/>
                </c:ext>
              </c:extLst>
            </c:dLbl>
            <c:dLbl>
              <c:idx val="4"/>
              <c:layout>
                <c:manualLayout>
                  <c:x val="3.1174264875619868E-2"/>
                  <c:y val="-3.0535371313879962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E0-40F1-B4CB-59B40D412F2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B!$B$31:$B$35</c:f>
              <c:strCache>
                <c:ptCount val="5"/>
                <c:pt idx="0">
                  <c:v>No Treatment</c:v>
                </c:pt>
                <c:pt idx="1">
                  <c:v>After Cooler</c:v>
                </c:pt>
                <c:pt idx="2">
                  <c:v>Deliquescent</c:v>
                </c:pt>
                <c:pt idx="3">
                  <c:v>Refrigerant</c:v>
                </c:pt>
                <c:pt idx="4">
                  <c:v>Desiccant</c:v>
                </c:pt>
              </c:strCache>
            </c:strRef>
          </c:cat>
          <c:val>
            <c:numRef>
              <c:f>B!$E$31:$E$35</c:f>
              <c:numCache>
                <c:formatCode>0.0_)</c:formatCode>
                <c:ptCount val="5"/>
                <c:pt idx="0">
                  <c:v>48900.866458978773</c:v>
                </c:pt>
                <c:pt idx="1">
                  <c:v>14819.468626019298</c:v>
                </c:pt>
                <c:pt idx="2">
                  <c:v>10474.651590408323</c:v>
                </c:pt>
                <c:pt idx="3">
                  <c:v>1261.2078094109979</c:v>
                </c:pt>
                <c:pt idx="4">
                  <c:v>27.07029959912979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E0-40F1-B4CB-59B40D412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3420992"/>
        <c:axId val="303421384"/>
        <c:axId val="0"/>
      </c:bar3DChart>
      <c:catAx>
        <c:axId val="30342099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303421384"/>
        <c:crosses val="autoZero"/>
        <c:auto val="1"/>
        <c:lblAlgn val="ctr"/>
        <c:lblOffset val="100"/>
        <c:noMultiLvlLbl val="0"/>
      </c:catAx>
      <c:valAx>
        <c:axId val="30342138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Water Content in Compressed Air</a:t>
                </a:r>
              </a:p>
            </c:rich>
          </c:tx>
          <c:layout>
            <c:manualLayout>
              <c:xMode val="edge"/>
              <c:yMode val="edge"/>
              <c:x val="2.7508134083191246E-2"/>
              <c:y val="0.287058823529411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3498C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3420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rgbClr val="F2F2F2">
            <a:gamma/>
            <a:tint val="0"/>
            <a:invGamma/>
          </a:srgbClr>
        </a:gs>
        <a:gs pos="100000">
          <a:srgbClr val="F2F2F2"/>
        </a:gs>
      </a:gsLst>
      <a:lin ang="5400000" scaled="1"/>
    </a:gradFill>
    <a:ln w="12700">
      <a:solidFill>
        <a:srgbClr val="3498C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38000000000000006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Scroll" dx="16" fmlaLink="$H$9" horiz="1" max="3000" page="10" val="524"/>
</file>

<file path=xl/ctrlProps/ctrlProp2.xml><?xml version="1.0" encoding="utf-8"?>
<formControlPr xmlns="http://schemas.microsoft.com/office/spreadsheetml/2009/9/main" objectType="Scroll" dx="16" fmlaLink="$D$12" horiz="1" max="100" page="10" val="75"/>
</file>

<file path=xl/ctrlProps/ctrlProp3.xml><?xml version="1.0" encoding="utf-8"?>
<formControlPr xmlns="http://schemas.microsoft.com/office/spreadsheetml/2009/9/main" objectType="Scroll" dx="16" fmlaLink="$E$13" horiz="1" max="168" page="10" val="109"/>
</file>

<file path=xl/ctrlProps/ctrlProp4.xml><?xml version="1.0" encoding="utf-8"?>
<formControlPr xmlns="http://schemas.microsoft.com/office/spreadsheetml/2009/9/main" objectType="Scroll" dx="16" fmlaLink="$E$14" horiz="1" max="52" page="10" val="30"/>
</file>

<file path=xl/ctrlProps/ctrlProp5.xml><?xml version="1.0" encoding="utf-8"?>
<formControlPr xmlns="http://schemas.microsoft.com/office/spreadsheetml/2009/9/main" objectType="Scroll" dx="16" fmlaLink="$D$15" horiz="1" max="100" min="50" page="10" val="68"/>
</file>

<file path=xl/ctrlProps/ctrlProp6.xml><?xml version="1.0" encoding="utf-8"?>
<formControlPr xmlns="http://schemas.microsoft.com/office/spreadsheetml/2009/9/main" objectType="Scroll" dx="16" fmlaLink="$H$11" horiz="1" max="122" page="10" val="95"/>
</file>

<file path=xl/ctrlProps/ctrlProp7.xml><?xml version="1.0" encoding="utf-8"?>
<formControlPr xmlns="http://schemas.microsoft.com/office/spreadsheetml/2009/9/main" objectType="Scroll" dx="16" fmlaLink="$H$10" horiz="1" max="218" min="14" page="10" val="125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13</xdr:row>
      <xdr:rowOff>238125</xdr:rowOff>
    </xdr:from>
    <xdr:to>
      <xdr:col>3</xdr:col>
      <xdr:colOff>647700</xdr:colOff>
      <xdr:row>15</xdr:row>
      <xdr:rowOff>0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1581150" y="2590800"/>
          <a:ext cx="1000125" cy="228600"/>
        </a:xfrm>
        <a:prstGeom prst="rect">
          <a:avLst/>
        </a:prstGeom>
        <a:noFill/>
        <a:ln w="19050">
          <a:solidFill>
            <a:schemeClr val="tx2">
              <a:lumMod val="75000"/>
            </a:schemeClr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304800</xdr:colOff>
      <xdr:row>13</xdr:row>
      <xdr:rowOff>9525</xdr:rowOff>
    </xdr:from>
    <xdr:to>
      <xdr:col>3</xdr:col>
      <xdr:colOff>647700</xdr:colOff>
      <xdr:row>13</xdr:row>
      <xdr:rowOff>238125</xdr:rowOff>
    </xdr:to>
    <xdr:sp macro="" textlink="">
      <xdr:nvSpPr>
        <xdr:cNvPr id="1035" name="Rectangl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 bwMode="auto">
        <a:xfrm>
          <a:off x="1581150" y="2371725"/>
          <a:ext cx="1000125" cy="219075"/>
        </a:xfrm>
        <a:prstGeom prst="rect">
          <a:avLst/>
        </a:prstGeom>
        <a:noFill/>
        <a:ln w="19050">
          <a:solidFill>
            <a:schemeClr val="tx2">
              <a:lumMod val="75000"/>
            </a:schemeClr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304800</xdr:colOff>
      <xdr:row>12</xdr:row>
      <xdr:rowOff>9525</xdr:rowOff>
    </xdr:from>
    <xdr:to>
      <xdr:col>3</xdr:col>
      <xdr:colOff>647700</xdr:colOff>
      <xdr:row>13</xdr:row>
      <xdr:rowOff>9525</xdr:rowOff>
    </xdr:to>
    <xdr:sp macro="" textlink="">
      <xdr:nvSpPr>
        <xdr:cNvPr id="1036" name="Rectangl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1581150" y="2143125"/>
          <a:ext cx="1000125" cy="228600"/>
        </a:xfrm>
        <a:prstGeom prst="rect">
          <a:avLst/>
        </a:prstGeom>
        <a:noFill/>
        <a:ln w="19050">
          <a:solidFill>
            <a:schemeClr val="tx2">
              <a:lumMod val="75000"/>
            </a:schemeClr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304800</xdr:colOff>
      <xdr:row>11</xdr:row>
      <xdr:rowOff>9525</xdr:rowOff>
    </xdr:from>
    <xdr:to>
      <xdr:col>3</xdr:col>
      <xdr:colOff>647700</xdr:colOff>
      <xdr:row>12</xdr:row>
      <xdr:rowOff>9525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1581150" y="1914525"/>
          <a:ext cx="1000125" cy="228600"/>
        </a:xfrm>
        <a:prstGeom prst="rect">
          <a:avLst/>
        </a:prstGeom>
        <a:noFill/>
        <a:ln w="19050">
          <a:solidFill>
            <a:schemeClr val="tx2">
              <a:lumMod val="75000"/>
            </a:schemeClr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28575</xdr:colOff>
      <xdr:row>4</xdr:row>
      <xdr:rowOff>85725</xdr:rowOff>
    </xdr:to>
    <xdr:sp macro="" textlink="">
      <xdr:nvSpPr>
        <xdr:cNvPr id="1040" name="Rectangle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925" cy="6953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47625</xdr:colOff>
      <xdr:row>1</xdr:row>
      <xdr:rowOff>85725</xdr:rowOff>
    </xdr:from>
    <xdr:to>
      <xdr:col>9</xdr:col>
      <xdr:colOff>95250</xdr:colOff>
      <xdr:row>3</xdr:row>
      <xdr:rowOff>47625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3295650" y="238125"/>
          <a:ext cx="22955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Water In Air Calculator</a:t>
          </a:r>
        </a:p>
      </xdr:txBody>
    </xdr:sp>
    <xdr:clientData/>
  </xdr:twoCellAnchor>
  <xdr:twoCellAnchor>
    <xdr:from>
      <xdr:col>5</xdr:col>
      <xdr:colOff>266700</xdr:colOff>
      <xdr:row>15</xdr:row>
      <xdr:rowOff>28575</xdr:rowOff>
    </xdr:from>
    <xdr:to>
      <xdr:col>14</xdr:col>
      <xdr:colOff>619125</xdr:colOff>
      <xdr:row>38</xdr:row>
      <xdr:rowOff>66675</xdr:rowOff>
    </xdr:to>
    <xdr:graphicFrame macro="">
      <xdr:nvGraphicFramePr>
        <xdr:cNvPr id="1045" name="Chart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304800</xdr:colOff>
      <xdr:row>8</xdr:row>
      <xdr:rowOff>9525</xdr:rowOff>
    </xdr:from>
    <xdr:to>
      <xdr:col>5</xdr:col>
      <xdr:colOff>0</xdr:colOff>
      <xdr:row>11</xdr:row>
      <xdr:rowOff>9525</xdr:rowOff>
    </xdr:to>
    <xdr:sp macro="" textlink="">
      <xdr:nvSpPr>
        <xdr:cNvPr id="1046" name="Rectangl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 bwMode="auto">
        <a:xfrm>
          <a:off x="1581150" y="1228725"/>
          <a:ext cx="1666875" cy="685800"/>
        </a:xfrm>
        <a:prstGeom prst="rect">
          <a:avLst/>
        </a:prstGeom>
        <a:noFill/>
        <a:ln w="19050">
          <a:solidFill>
            <a:schemeClr val="tx2">
              <a:lumMod val="75000"/>
            </a:schemeClr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327660</xdr:colOff>
          <xdr:row>8</xdr:row>
          <xdr:rowOff>60960</xdr:rowOff>
        </xdr:from>
        <xdr:to>
          <xdr:col>4</xdr:col>
          <xdr:colOff>647700</xdr:colOff>
          <xdr:row>8</xdr:row>
          <xdr:rowOff>213360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335280</xdr:colOff>
          <xdr:row>11</xdr:row>
          <xdr:rowOff>53340</xdr:rowOff>
        </xdr:from>
        <xdr:to>
          <xdr:col>3</xdr:col>
          <xdr:colOff>647700</xdr:colOff>
          <xdr:row>11</xdr:row>
          <xdr:rowOff>220980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12</xdr:row>
          <xdr:rowOff>53340</xdr:rowOff>
        </xdr:from>
        <xdr:to>
          <xdr:col>3</xdr:col>
          <xdr:colOff>647700</xdr:colOff>
          <xdr:row>12</xdr:row>
          <xdr:rowOff>213360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335280</xdr:colOff>
          <xdr:row>13</xdr:row>
          <xdr:rowOff>38100</xdr:rowOff>
        </xdr:from>
        <xdr:to>
          <xdr:col>3</xdr:col>
          <xdr:colOff>647700</xdr:colOff>
          <xdr:row>13</xdr:row>
          <xdr:rowOff>205740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14</xdr:row>
          <xdr:rowOff>38100</xdr:rowOff>
        </xdr:from>
        <xdr:to>
          <xdr:col>3</xdr:col>
          <xdr:colOff>647700</xdr:colOff>
          <xdr:row>14</xdr:row>
          <xdr:rowOff>213360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</xdr:row>
          <xdr:rowOff>15240</xdr:rowOff>
        </xdr:from>
        <xdr:to>
          <xdr:col>0</xdr:col>
          <xdr:colOff>0</xdr:colOff>
          <xdr:row>5</xdr:row>
          <xdr:rowOff>106680</xdr:rowOff>
        </xdr:to>
        <xdr:sp macro="" textlink="">
          <xdr:nvSpPr>
            <xdr:cNvPr id="1044" name="ComboBox1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327660</xdr:colOff>
          <xdr:row>10</xdr:row>
          <xdr:rowOff>38100</xdr:rowOff>
        </xdr:from>
        <xdr:to>
          <xdr:col>4</xdr:col>
          <xdr:colOff>647700</xdr:colOff>
          <xdr:row>10</xdr:row>
          <xdr:rowOff>190500</xdr:rowOff>
        </xdr:to>
        <xdr:sp macro="" textlink="">
          <xdr:nvSpPr>
            <xdr:cNvPr id="1048" name="Scroll Bar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327660</xdr:colOff>
          <xdr:row>9</xdr:row>
          <xdr:rowOff>38100</xdr:rowOff>
        </xdr:from>
        <xdr:to>
          <xdr:col>4</xdr:col>
          <xdr:colOff>647700</xdr:colOff>
          <xdr:row>9</xdr:row>
          <xdr:rowOff>190500</xdr:rowOff>
        </xdr:to>
        <xdr:sp macro="" textlink="">
          <xdr:nvSpPr>
            <xdr:cNvPr id="1049" name="Scroll Bar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 editAs="oneCell">
    <xdr:from>
      <xdr:col>1</xdr:col>
      <xdr:colOff>19050</xdr:colOff>
      <xdr:row>0</xdr:row>
      <xdr:rowOff>104776</xdr:rowOff>
    </xdr:from>
    <xdr:to>
      <xdr:col>2</xdr:col>
      <xdr:colOff>364432</xdr:colOff>
      <xdr:row>5</xdr:row>
      <xdr:rowOff>85726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" y="104776"/>
          <a:ext cx="1421707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6:V76"/>
  <sheetViews>
    <sheetView tabSelected="1" workbookViewId="0">
      <selection activeCell="D22" sqref="D22"/>
    </sheetView>
  </sheetViews>
  <sheetFormatPr defaultColWidth="8.59765625" defaultRowHeight="12" customHeight="1" x14ac:dyDescent="0.25"/>
  <cols>
    <col min="1" max="1" width="2.59765625" style="1" customWidth="1"/>
    <col min="2" max="2" width="14.09765625" style="4" customWidth="1"/>
    <col min="3" max="3" width="8.09765625" style="1" customWidth="1"/>
    <col min="4" max="5" width="8.59765625" style="1" customWidth="1"/>
    <col min="6" max="6" width="3.59765625" style="1" customWidth="1"/>
    <col min="7" max="16384" width="8.59765625" style="1"/>
  </cols>
  <sheetData>
    <row r="6" spans="1:22" ht="12" customHeight="1" x14ac:dyDescent="0.25">
      <c r="B6" s="67" t="s">
        <v>38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</row>
    <row r="7" spans="1:22" ht="12" customHeight="1" x14ac:dyDescent="0.25"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9"/>
    </row>
    <row r="8" spans="1:22" ht="12" customHeight="1" x14ac:dyDescent="0.25">
      <c r="A8" s="3"/>
      <c r="B8" s="48"/>
      <c r="C8" s="49"/>
      <c r="D8" s="49"/>
      <c r="E8" s="49"/>
      <c r="F8" s="49"/>
      <c r="G8" s="49"/>
      <c r="H8" s="50"/>
      <c r="I8" s="50"/>
      <c r="J8" s="50"/>
      <c r="K8" s="49"/>
      <c r="L8" s="49"/>
      <c r="M8" s="49"/>
      <c r="N8" s="49"/>
      <c r="O8" s="49"/>
    </row>
    <row r="9" spans="1:22" ht="18" customHeight="1" x14ac:dyDescent="0.25">
      <c r="A9" s="3"/>
      <c r="B9" s="51" t="s">
        <v>30</v>
      </c>
      <c r="C9" s="52"/>
      <c r="D9" s="53"/>
      <c r="E9" s="52"/>
      <c r="F9" s="12"/>
      <c r="G9" s="40" t="s">
        <v>12</v>
      </c>
      <c r="H9" s="20">
        <v>524</v>
      </c>
      <c r="I9" s="14" t="s">
        <v>1</v>
      </c>
      <c r="J9" s="36">
        <f>+H9*0.472</f>
        <v>247.32799999999997</v>
      </c>
      <c r="K9" s="15" t="s">
        <v>15</v>
      </c>
      <c r="L9" s="15"/>
      <c r="M9" s="24">
        <f>+H9*1.6992</f>
        <v>890.38080000000002</v>
      </c>
      <c r="N9" s="15" t="s">
        <v>16</v>
      </c>
      <c r="O9" s="19"/>
    </row>
    <row r="10" spans="1:22" ht="18" customHeight="1" x14ac:dyDescent="0.25">
      <c r="A10" s="3"/>
      <c r="B10" s="51" t="s">
        <v>32</v>
      </c>
      <c r="C10" s="52"/>
      <c r="D10" s="53"/>
      <c r="E10" s="54"/>
      <c r="F10" s="34"/>
      <c r="G10" s="47"/>
      <c r="H10" s="20">
        <v>125</v>
      </c>
      <c r="I10" s="14" t="s">
        <v>34</v>
      </c>
      <c r="J10" s="37">
        <f>H10/14.5</f>
        <v>8.6206896551724146</v>
      </c>
      <c r="K10" s="15" t="s">
        <v>33</v>
      </c>
      <c r="L10" s="15"/>
      <c r="M10" s="24"/>
      <c r="N10" s="15"/>
      <c r="O10" s="19"/>
    </row>
    <row r="11" spans="1:22" ht="18" customHeight="1" x14ac:dyDescent="0.25">
      <c r="A11" s="3"/>
      <c r="B11" s="51" t="s">
        <v>29</v>
      </c>
      <c r="C11" s="52"/>
      <c r="D11" s="53"/>
      <c r="E11" s="54"/>
      <c r="F11" s="34"/>
      <c r="G11" s="47"/>
      <c r="H11" s="20">
        <v>95</v>
      </c>
      <c r="I11" s="14" t="s">
        <v>31</v>
      </c>
      <c r="J11" s="38">
        <f>(H11-32) *(5/9)</f>
        <v>35</v>
      </c>
      <c r="K11" s="15" t="s">
        <v>27</v>
      </c>
      <c r="L11" s="15"/>
      <c r="M11" s="24"/>
      <c r="N11" s="15"/>
      <c r="O11" s="19"/>
      <c r="Q11" s="64"/>
    </row>
    <row r="12" spans="1:22" ht="18" customHeight="1" x14ac:dyDescent="0.25">
      <c r="A12" s="3"/>
      <c r="B12" s="51" t="s">
        <v>17</v>
      </c>
      <c r="C12" s="52"/>
      <c r="D12" s="53">
        <v>75</v>
      </c>
      <c r="E12" s="35">
        <f>+D12/100</f>
        <v>0.75</v>
      </c>
      <c r="F12" s="49"/>
      <c r="G12" s="18" t="s">
        <v>0</v>
      </c>
      <c r="H12" s="23">
        <f>H9*E12</f>
        <v>393</v>
      </c>
      <c r="I12" s="16" t="s">
        <v>1</v>
      </c>
      <c r="J12" s="39">
        <f>+H12*0.472</f>
        <v>185.49599999999998</v>
      </c>
      <c r="K12" s="17" t="s">
        <v>15</v>
      </c>
      <c r="L12" s="17"/>
      <c r="M12" s="25">
        <f>+H12*1.6992</f>
        <v>667.78560000000004</v>
      </c>
      <c r="N12" s="17" t="s">
        <v>16</v>
      </c>
      <c r="O12" s="19"/>
    </row>
    <row r="13" spans="1:22" ht="18" customHeight="1" x14ac:dyDescent="0.25">
      <c r="A13" s="3"/>
      <c r="B13" s="51" t="s">
        <v>22</v>
      </c>
      <c r="C13" s="52"/>
      <c r="D13" s="53"/>
      <c r="E13" s="21">
        <v>109</v>
      </c>
      <c r="F13" s="49"/>
      <c r="G13" s="55"/>
      <c r="H13" s="49"/>
      <c r="I13" s="49"/>
      <c r="J13" s="49"/>
      <c r="K13" s="49"/>
      <c r="L13" s="49"/>
      <c r="M13" s="49"/>
      <c r="N13" s="49"/>
      <c r="O13" s="49"/>
    </row>
    <row r="14" spans="1:22" ht="18" customHeight="1" x14ac:dyDescent="0.25">
      <c r="A14" s="3"/>
      <c r="B14" s="51" t="s">
        <v>18</v>
      </c>
      <c r="C14" s="52"/>
      <c r="D14" s="53"/>
      <c r="E14" s="21">
        <v>30</v>
      </c>
      <c r="F14" s="49"/>
      <c r="G14" s="18" t="s">
        <v>19</v>
      </c>
      <c r="H14" s="17"/>
      <c r="I14" s="19">
        <f>+E13*E14</f>
        <v>3270</v>
      </c>
      <c r="J14" s="49"/>
      <c r="K14" s="49"/>
      <c r="L14" s="49"/>
      <c r="M14" s="49"/>
      <c r="N14" s="49"/>
      <c r="O14" s="49"/>
    </row>
    <row r="15" spans="1:22" ht="18" customHeight="1" x14ac:dyDescent="0.25">
      <c r="A15" s="3"/>
      <c r="B15" s="51" t="s">
        <v>23</v>
      </c>
      <c r="C15" s="52"/>
      <c r="D15" s="53">
        <v>68</v>
      </c>
      <c r="E15" s="22">
        <f>D15/100</f>
        <v>0.68</v>
      </c>
      <c r="F15" s="49"/>
      <c r="G15" s="55"/>
      <c r="H15" s="50"/>
      <c r="I15" s="50"/>
      <c r="J15" s="50"/>
      <c r="K15" s="49"/>
      <c r="L15" s="49"/>
      <c r="M15" s="49"/>
      <c r="N15" s="49"/>
      <c r="O15" s="49"/>
    </row>
    <row r="16" spans="1:22" ht="11.25" customHeight="1" x14ac:dyDescent="0.25">
      <c r="A16" s="3"/>
      <c r="B16" s="51"/>
      <c r="C16" s="55"/>
      <c r="D16" s="49"/>
      <c r="E16" s="49"/>
      <c r="F16" s="49"/>
      <c r="G16" s="55"/>
      <c r="H16" s="50"/>
      <c r="I16" s="50"/>
      <c r="J16" s="50"/>
      <c r="K16" s="49"/>
      <c r="L16" s="49"/>
      <c r="M16" s="49"/>
      <c r="N16" s="49"/>
      <c r="O16" s="49"/>
      <c r="V16" s="13"/>
    </row>
    <row r="17" spans="1:22" ht="20.100000000000001" customHeight="1" x14ac:dyDescent="0.3">
      <c r="A17" s="3"/>
      <c r="B17" s="56" t="s">
        <v>24</v>
      </c>
      <c r="C17" s="55"/>
      <c r="D17" s="49"/>
      <c r="E17" s="49"/>
      <c r="F17" s="49"/>
      <c r="G17" s="55"/>
      <c r="H17" s="50"/>
      <c r="I17" s="50"/>
      <c r="J17" s="50"/>
      <c r="K17" s="49"/>
      <c r="L17" s="49"/>
      <c r="M17" s="49"/>
      <c r="N17" s="49"/>
      <c r="O17" s="49"/>
      <c r="V17" s="13"/>
    </row>
    <row r="18" spans="1:22" ht="10.050000000000001" customHeight="1" x14ac:dyDescent="0.25">
      <c r="A18" s="3"/>
      <c r="B18" s="51"/>
      <c r="C18" s="55"/>
      <c r="D18" s="49"/>
      <c r="E18" s="55"/>
      <c r="F18" s="57"/>
      <c r="G18" s="55"/>
      <c r="H18" s="50"/>
      <c r="I18" s="50"/>
      <c r="J18" s="50"/>
      <c r="K18" s="49"/>
      <c r="L18" s="49"/>
      <c r="M18" s="49"/>
      <c r="N18" s="49"/>
      <c r="O18" s="49"/>
    </row>
    <row r="19" spans="1:22" ht="12" customHeight="1" x14ac:dyDescent="0.25">
      <c r="A19" s="3"/>
      <c r="B19" s="48" t="s">
        <v>13</v>
      </c>
      <c r="C19" s="49"/>
      <c r="D19" s="49"/>
      <c r="E19" s="55"/>
      <c r="F19" s="55"/>
      <c r="G19" s="55"/>
      <c r="H19" s="49"/>
      <c r="I19" s="49"/>
      <c r="J19" s="49"/>
      <c r="K19" s="49"/>
      <c r="L19" s="49"/>
      <c r="M19" s="49"/>
      <c r="N19" s="49"/>
      <c r="O19" s="49"/>
    </row>
    <row r="20" spans="1:22" ht="12" customHeight="1" x14ac:dyDescent="0.25">
      <c r="A20" s="3"/>
      <c r="B20" s="70" t="s">
        <v>6</v>
      </c>
      <c r="C20" s="72" t="s">
        <v>5</v>
      </c>
      <c r="D20" s="74" t="s">
        <v>37</v>
      </c>
      <c r="E20" s="76" t="s">
        <v>11</v>
      </c>
    </row>
    <row r="21" spans="1:22" ht="12" customHeight="1" x14ac:dyDescent="0.25">
      <c r="A21" s="3"/>
      <c r="B21" s="71"/>
      <c r="C21" s="78"/>
      <c r="D21" s="79"/>
      <c r="E21" s="77"/>
    </row>
    <row r="22" spans="1:22" ht="16.05" customHeight="1" x14ac:dyDescent="0.25">
      <c r="A22" s="3"/>
      <c r="B22" s="58" t="s">
        <v>8</v>
      </c>
      <c r="C22" s="62">
        <f>VLOOKUP(VLOOKUP(H11,'Water Content'!B3:C213,2)*(J10+1)*E15,'Water Content'!C3:E213,3)</f>
        <v>168.8</v>
      </c>
      <c r="D22" s="26">
        <f>IF(C22&lt;'Water Content'!L4,'Water Content'!L3*0.22,(VLOOKUP('Water Content'!L4,'Water Content'!A3:C213,3)/1000)*0.26417205*(M9/(J10+1))*E12*E13)</f>
        <v>430.60807130815539</v>
      </c>
      <c r="E22" s="27">
        <f>D22*E14</f>
        <v>12918.242139244661</v>
      </c>
    </row>
    <row r="23" spans="1:22" ht="16.05" customHeight="1" x14ac:dyDescent="0.25">
      <c r="A23" s="3"/>
      <c r="B23" s="58" t="s">
        <v>7</v>
      </c>
      <c r="C23" s="62">
        <f>H11+18</f>
        <v>113</v>
      </c>
      <c r="D23" s="26">
        <f>((VLOOKUP(C23,'Water Content'!$B$3:$C$213,2)/1000)*(($H$12*1.69811)*$E$13)/(($H$10+14.5)/14.5))*0.26417205</f>
        <v>130.49631356154003</v>
      </c>
      <c r="E23" s="27">
        <f>D23*E14</f>
        <v>3914.8894068462009</v>
      </c>
    </row>
    <row r="24" spans="1:22" ht="16.05" customHeight="1" x14ac:dyDescent="0.25">
      <c r="A24" s="3"/>
      <c r="B24" s="58" t="s">
        <v>20</v>
      </c>
      <c r="C24" s="62">
        <f>C23-11</f>
        <v>102</v>
      </c>
      <c r="D24" s="26">
        <f>((VLOOKUP(C24,'Water Content'!$B$3:$C$213,2)/1000)*(($H$12*1.69811)*$E$13)/(($H$10+14.5)/14.5))*0.26417205</f>
        <v>92.237006122464237</v>
      </c>
      <c r="E24" s="27">
        <f>D24*E14</f>
        <v>2767.1101836739272</v>
      </c>
    </row>
    <row r="25" spans="1:22" ht="16.05" customHeight="1" x14ac:dyDescent="0.25">
      <c r="A25" s="3"/>
      <c r="B25" s="58" t="s">
        <v>9</v>
      </c>
      <c r="C25" s="62">
        <v>37</v>
      </c>
      <c r="D25" s="26">
        <f>((VLOOKUP(C25,'Water Content'!$B$3:$C$213,2)/1000)*(($H$12*1.69811)*$E$13)/(($H$10+14.5)/14.5))*0.26417205</f>
        <v>11.105861749603754</v>
      </c>
      <c r="E25" s="27">
        <f>D25*E14</f>
        <v>333.17585248811264</v>
      </c>
      <c r="F25" s="3"/>
      <c r="G25" s="3"/>
    </row>
    <row r="26" spans="1:22" ht="16.05" customHeight="1" x14ac:dyDescent="0.25">
      <c r="B26" s="60" t="s">
        <v>10</v>
      </c>
      <c r="C26" s="63">
        <v>-40</v>
      </c>
      <c r="D26" s="43">
        <f>((VLOOKUP(C26,'Water Content'!$B$3:$C$213,2)/1000)*(($H$12*1.69811)*$E$13)/(($H$10+14.5)/14.5))*0.26417205</f>
        <v>0.23837388464054315</v>
      </c>
      <c r="E26" s="28">
        <f>D26*E14</f>
        <v>7.1512165392162945</v>
      </c>
      <c r="F26" s="8"/>
      <c r="G26" s="8"/>
      <c r="H26" s="2"/>
      <c r="I26" s="5"/>
      <c r="J26" s="2"/>
    </row>
    <row r="27" spans="1:22" ht="10.050000000000001" customHeight="1" x14ac:dyDescent="0.25">
      <c r="B27" s="5"/>
      <c r="C27" s="6"/>
      <c r="D27" s="10"/>
      <c r="E27" s="7"/>
      <c r="F27" s="8"/>
      <c r="G27" s="8"/>
      <c r="H27" s="2"/>
      <c r="I27" s="5"/>
      <c r="J27" s="2"/>
    </row>
    <row r="28" spans="1:22" ht="12" customHeight="1" x14ac:dyDescent="0.25">
      <c r="A28" s="3"/>
      <c r="B28" s="5" t="s">
        <v>14</v>
      </c>
      <c r="C28" s="3"/>
      <c r="D28" s="44"/>
      <c r="E28" s="3"/>
      <c r="F28" s="3"/>
      <c r="G28" s="3"/>
      <c r="H28" s="3"/>
      <c r="I28" s="3"/>
      <c r="J28" s="3"/>
    </row>
    <row r="29" spans="1:22" ht="12" customHeight="1" x14ac:dyDescent="0.25">
      <c r="A29" s="3"/>
      <c r="B29" s="70" t="s">
        <v>6</v>
      </c>
      <c r="C29" s="72" t="s">
        <v>5</v>
      </c>
      <c r="D29" s="74" t="s">
        <v>4</v>
      </c>
      <c r="E29" s="76" t="s">
        <v>3</v>
      </c>
      <c r="F29" s="3"/>
      <c r="G29" s="3"/>
      <c r="H29" s="3"/>
      <c r="I29" s="3"/>
      <c r="J29" s="3"/>
    </row>
    <row r="30" spans="1:22" ht="12" customHeight="1" x14ac:dyDescent="0.25">
      <c r="A30" s="3"/>
      <c r="B30" s="71"/>
      <c r="C30" s="73"/>
      <c r="D30" s="75"/>
      <c r="E30" s="77"/>
      <c r="F30" s="3"/>
      <c r="G30" s="3"/>
      <c r="H30" s="3"/>
      <c r="I30" s="3"/>
      <c r="J30" s="3"/>
    </row>
    <row r="31" spans="1:22" ht="16.05" customHeight="1" x14ac:dyDescent="0.25">
      <c r="A31" s="3"/>
      <c r="B31" s="58" t="s">
        <v>8</v>
      </c>
      <c r="C31" s="59">
        <f>5/9*(C22-32)</f>
        <v>76.000000000000014</v>
      </c>
      <c r="D31" s="26">
        <f>D22/0.26417205</f>
        <v>1630.028881965959</v>
      </c>
      <c r="E31" s="27">
        <f>D31*$E$14</f>
        <v>48900.866458978773</v>
      </c>
      <c r="F31" s="3"/>
      <c r="G31" s="3"/>
      <c r="H31" s="3"/>
      <c r="I31" s="3"/>
      <c r="J31" s="3"/>
    </row>
    <row r="32" spans="1:22" ht="16.05" customHeight="1" x14ac:dyDescent="0.25">
      <c r="A32" s="3"/>
      <c r="B32" s="58" t="s">
        <v>7</v>
      </c>
      <c r="C32" s="59">
        <f>J11+10</f>
        <v>45</v>
      </c>
      <c r="D32" s="26">
        <f t="shared" ref="D32:D35" si="0">D23/0.26417205</f>
        <v>493.9822875339766</v>
      </c>
      <c r="E32" s="27">
        <f>D32*$E$14</f>
        <v>14819.468626019298</v>
      </c>
      <c r="F32" s="3"/>
      <c r="G32" s="3"/>
      <c r="H32" s="3"/>
      <c r="I32" s="3"/>
      <c r="J32" s="3"/>
    </row>
    <row r="33" spans="1:10" ht="16.05" customHeight="1" x14ac:dyDescent="0.25">
      <c r="A33" s="3"/>
      <c r="B33" s="58" t="s">
        <v>20</v>
      </c>
      <c r="C33" s="59">
        <f>C32-11</f>
        <v>34</v>
      </c>
      <c r="D33" s="26">
        <f t="shared" si="0"/>
        <v>349.15505301361077</v>
      </c>
      <c r="E33" s="27">
        <f>D33*$E$14</f>
        <v>10474.651590408323</v>
      </c>
      <c r="F33" s="3"/>
      <c r="G33" s="3"/>
      <c r="H33" s="3"/>
      <c r="I33" s="3"/>
      <c r="J33" s="3"/>
    </row>
    <row r="34" spans="1:10" ht="16.05" customHeight="1" x14ac:dyDescent="0.25">
      <c r="A34" s="3"/>
      <c r="B34" s="58" t="s">
        <v>9</v>
      </c>
      <c r="C34" s="59">
        <v>3</v>
      </c>
      <c r="D34" s="26">
        <f t="shared" si="0"/>
        <v>42.040260313699932</v>
      </c>
      <c r="E34" s="27">
        <f>D34*$E$14</f>
        <v>1261.2078094109979</v>
      </c>
      <c r="F34" s="3"/>
      <c r="G34" s="3"/>
      <c r="H34" s="3"/>
      <c r="I34" s="3"/>
      <c r="J34" s="3"/>
    </row>
    <row r="35" spans="1:10" ht="16.05" customHeight="1" x14ac:dyDescent="0.25">
      <c r="A35" s="3"/>
      <c r="B35" s="60" t="s">
        <v>10</v>
      </c>
      <c r="C35" s="61">
        <v>-40</v>
      </c>
      <c r="D35" s="26">
        <f t="shared" si="0"/>
        <v>0.90234331997099304</v>
      </c>
      <c r="E35" s="28">
        <f>D35*$E$14</f>
        <v>27.07029959912979</v>
      </c>
      <c r="F35" s="3"/>
      <c r="G35" s="3"/>
      <c r="H35" s="3"/>
      <c r="I35" s="3"/>
    </row>
    <row r="36" spans="1:10" ht="12" customHeight="1" x14ac:dyDescent="0.25">
      <c r="A36" s="3"/>
      <c r="B36" s="65" t="s">
        <v>21</v>
      </c>
      <c r="C36" s="66"/>
      <c r="D36" s="66"/>
      <c r="E36" s="66"/>
      <c r="H36" s="3"/>
      <c r="I36" s="11"/>
      <c r="J36" s="3"/>
    </row>
    <row r="37" spans="1:10" ht="12" customHeight="1" x14ac:dyDescent="0.25">
      <c r="A37" s="3"/>
      <c r="B37" s="66"/>
      <c r="C37" s="66"/>
      <c r="D37" s="66"/>
      <c r="E37" s="66"/>
      <c r="H37" s="3"/>
      <c r="I37" s="3"/>
      <c r="J37" s="3"/>
    </row>
    <row r="38" spans="1:10" ht="12" customHeight="1" x14ac:dyDescent="0.25">
      <c r="A38" s="3"/>
      <c r="B38" s="66"/>
      <c r="C38" s="66"/>
      <c r="D38" s="66"/>
      <c r="E38" s="66"/>
      <c r="H38" s="3"/>
      <c r="I38" s="3"/>
      <c r="J38" s="3"/>
    </row>
    <row r="39" spans="1:10" ht="12" customHeight="1" x14ac:dyDescent="0.25">
      <c r="A39" s="3"/>
      <c r="B39" s="66"/>
      <c r="C39" s="66"/>
      <c r="D39" s="66"/>
      <c r="E39" s="66"/>
      <c r="F39" s="3"/>
      <c r="G39" s="3"/>
      <c r="H39" s="3"/>
      <c r="I39" s="3"/>
      <c r="J39" s="3"/>
    </row>
    <row r="40" spans="1:10" ht="12" customHeight="1" x14ac:dyDescent="0.25">
      <c r="A40" s="3"/>
      <c r="B40" s="5"/>
      <c r="C40" s="3"/>
      <c r="D40" s="3"/>
      <c r="E40" s="3"/>
      <c r="F40" s="3"/>
      <c r="G40" s="3"/>
      <c r="H40" s="3"/>
      <c r="I40" s="3"/>
      <c r="J40" s="3"/>
    </row>
    <row r="41" spans="1:10" ht="12" customHeight="1" x14ac:dyDescent="0.25">
      <c r="A41" s="3"/>
      <c r="B41" s="5"/>
      <c r="C41" s="3"/>
      <c r="D41" s="3" t="s">
        <v>2</v>
      </c>
      <c r="E41" s="3"/>
      <c r="F41" s="3"/>
      <c r="G41" s="3"/>
      <c r="H41" s="3"/>
      <c r="I41" s="3"/>
      <c r="J41" s="3"/>
    </row>
    <row r="42" spans="1:10" ht="12" customHeight="1" x14ac:dyDescent="0.25">
      <c r="A42" s="3"/>
      <c r="B42" s="5"/>
      <c r="C42" s="3"/>
      <c r="D42" s="3"/>
      <c r="E42" s="3"/>
      <c r="F42" s="3"/>
      <c r="G42" s="3"/>
      <c r="H42" s="3"/>
      <c r="I42" s="3"/>
      <c r="J42" s="3"/>
    </row>
    <row r="43" spans="1:10" ht="12" customHeight="1" x14ac:dyDescent="0.25">
      <c r="A43" s="3"/>
      <c r="B43" s="5"/>
      <c r="C43" s="3"/>
      <c r="D43" s="3"/>
      <c r="E43" s="3"/>
      <c r="F43" s="3"/>
      <c r="G43" s="3"/>
      <c r="H43" s="3"/>
      <c r="I43" s="3"/>
      <c r="J43" s="3"/>
    </row>
    <row r="44" spans="1:10" ht="12" customHeight="1" x14ac:dyDescent="0.25">
      <c r="A44" s="3"/>
      <c r="B44" s="5"/>
      <c r="C44" s="3"/>
      <c r="D44" s="3"/>
      <c r="E44" s="3"/>
      <c r="F44" s="3"/>
      <c r="G44" s="3"/>
      <c r="H44" s="3"/>
      <c r="I44" s="3"/>
      <c r="J44" s="3"/>
    </row>
    <row r="45" spans="1:10" ht="12" customHeight="1" x14ac:dyDescent="0.25">
      <c r="A45" s="3"/>
      <c r="B45" s="5"/>
      <c r="C45" s="3"/>
      <c r="D45" s="3"/>
      <c r="E45" s="3"/>
      <c r="F45" s="3"/>
      <c r="G45" s="3"/>
      <c r="H45" s="3"/>
      <c r="I45" s="3"/>
      <c r="J45" s="3"/>
    </row>
    <row r="46" spans="1:10" ht="12" customHeight="1" x14ac:dyDescent="0.25">
      <c r="A46" s="3"/>
      <c r="B46" s="5"/>
      <c r="C46" s="3"/>
      <c r="D46" s="3"/>
      <c r="E46" s="3"/>
      <c r="F46" s="3"/>
      <c r="G46" s="3"/>
      <c r="H46" s="3"/>
      <c r="I46" s="3"/>
      <c r="J46" s="3"/>
    </row>
    <row r="47" spans="1:10" ht="12" customHeight="1" x14ac:dyDescent="0.25">
      <c r="A47" s="3"/>
      <c r="B47" s="5"/>
      <c r="C47" s="3"/>
      <c r="D47" s="3"/>
      <c r="E47" s="3"/>
      <c r="F47" s="3"/>
      <c r="G47" s="3"/>
      <c r="H47" s="3"/>
      <c r="I47" s="3"/>
      <c r="J47" s="3"/>
    </row>
    <row r="48" spans="1:10" ht="12" customHeight="1" x14ac:dyDescent="0.25">
      <c r="A48" s="3"/>
      <c r="B48" s="5"/>
      <c r="C48" s="3"/>
      <c r="D48" s="3"/>
      <c r="E48" s="3"/>
      <c r="F48" s="3"/>
      <c r="G48" s="3"/>
      <c r="H48" s="3"/>
      <c r="I48" s="3"/>
      <c r="J48" s="3"/>
    </row>
    <row r="49" spans="1:10" ht="12" customHeight="1" x14ac:dyDescent="0.25">
      <c r="A49" s="3"/>
      <c r="B49" s="5"/>
      <c r="C49" s="3"/>
      <c r="D49" s="3"/>
      <c r="E49" s="3"/>
      <c r="F49" s="3"/>
      <c r="G49" s="3"/>
      <c r="H49" s="3"/>
      <c r="I49" s="3"/>
      <c r="J49" s="3"/>
    </row>
    <row r="50" spans="1:10" ht="12" customHeight="1" x14ac:dyDescent="0.25">
      <c r="A50" s="3"/>
      <c r="B50" s="5"/>
      <c r="C50" s="3"/>
      <c r="D50" s="3"/>
      <c r="E50" s="3"/>
      <c r="F50" s="3"/>
      <c r="G50" s="3"/>
      <c r="H50" s="3"/>
      <c r="I50" s="3"/>
      <c r="J50" s="3"/>
    </row>
    <row r="51" spans="1:10" ht="12" customHeight="1" x14ac:dyDescent="0.25">
      <c r="A51" s="3"/>
      <c r="B51" s="5"/>
      <c r="C51" s="3"/>
      <c r="D51" s="3"/>
      <c r="E51" s="3"/>
      <c r="F51" s="3"/>
      <c r="G51" s="3"/>
      <c r="H51" s="3"/>
      <c r="I51" s="3"/>
      <c r="J51" s="3"/>
    </row>
    <row r="52" spans="1:10" ht="12" customHeight="1" x14ac:dyDescent="0.25">
      <c r="A52" s="3"/>
      <c r="B52" s="5"/>
      <c r="C52" s="3"/>
      <c r="D52" s="3"/>
      <c r="E52" s="3"/>
      <c r="F52" s="3"/>
      <c r="G52" s="3"/>
      <c r="H52" s="3"/>
      <c r="I52" s="3"/>
      <c r="J52" s="3"/>
    </row>
    <row r="53" spans="1:10" ht="12" customHeight="1" x14ac:dyDescent="0.25">
      <c r="A53" s="3"/>
      <c r="B53" s="5"/>
      <c r="C53" s="3"/>
      <c r="D53" s="3"/>
      <c r="E53" s="3"/>
      <c r="F53" s="3"/>
      <c r="G53" s="3"/>
      <c r="H53" s="3"/>
      <c r="I53" s="3"/>
      <c r="J53" s="3"/>
    </row>
    <row r="54" spans="1:10" ht="12" customHeight="1" x14ac:dyDescent="0.25">
      <c r="A54" s="3"/>
      <c r="B54" s="5"/>
      <c r="C54" s="3"/>
      <c r="D54" s="3"/>
      <c r="E54" s="3"/>
      <c r="F54" s="3"/>
      <c r="G54" s="3"/>
      <c r="H54" s="3"/>
      <c r="I54" s="3"/>
      <c r="J54" s="3"/>
    </row>
    <row r="55" spans="1:10" ht="12" customHeight="1" x14ac:dyDescent="0.25">
      <c r="A55" s="3"/>
      <c r="B55" s="5"/>
      <c r="C55" s="3"/>
      <c r="D55" s="3"/>
      <c r="E55" s="3"/>
      <c r="F55" s="3"/>
      <c r="G55" s="3"/>
      <c r="H55" s="3"/>
      <c r="I55" s="3"/>
      <c r="J55" s="3"/>
    </row>
    <row r="56" spans="1:10" ht="12" customHeight="1" x14ac:dyDescent="0.25">
      <c r="A56" s="3"/>
      <c r="B56" s="5"/>
      <c r="C56" s="3"/>
      <c r="D56" s="3"/>
      <c r="E56" s="3"/>
      <c r="F56" s="3"/>
      <c r="G56" s="3"/>
      <c r="H56" s="3"/>
      <c r="I56" s="3"/>
      <c r="J56" s="3"/>
    </row>
    <row r="57" spans="1:10" ht="12" customHeight="1" x14ac:dyDescent="0.25">
      <c r="A57" s="3"/>
      <c r="B57" s="5"/>
      <c r="C57" s="3"/>
      <c r="D57" s="3"/>
      <c r="E57" s="3"/>
      <c r="F57" s="3"/>
      <c r="G57" s="3"/>
      <c r="H57" s="3"/>
      <c r="I57" s="3"/>
      <c r="J57" s="3"/>
    </row>
    <row r="58" spans="1:10" ht="12" customHeight="1" x14ac:dyDescent="0.25">
      <c r="A58" s="3"/>
      <c r="B58" s="5"/>
      <c r="C58" s="3"/>
      <c r="D58" s="3"/>
      <c r="E58" s="3"/>
      <c r="F58" s="3"/>
      <c r="G58" s="3"/>
      <c r="H58" s="3"/>
      <c r="I58" s="3"/>
      <c r="J58" s="3"/>
    </row>
    <row r="59" spans="1:10" ht="12" customHeight="1" x14ac:dyDescent="0.25">
      <c r="A59" s="3"/>
      <c r="B59" s="5"/>
      <c r="C59" s="3"/>
      <c r="D59" s="3"/>
      <c r="E59" s="3"/>
      <c r="F59" s="3"/>
      <c r="G59" s="3"/>
      <c r="H59" s="3"/>
      <c r="I59" s="3"/>
      <c r="J59" s="3"/>
    </row>
    <row r="60" spans="1:10" ht="12" customHeight="1" x14ac:dyDescent="0.25">
      <c r="A60" s="3"/>
      <c r="B60" s="5"/>
      <c r="C60" s="3"/>
      <c r="D60" s="3"/>
      <c r="E60" s="3"/>
      <c r="F60" s="3"/>
      <c r="G60" s="3"/>
      <c r="H60" s="3"/>
      <c r="I60" s="3"/>
      <c r="J60" s="3"/>
    </row>
    <row r="61" spans="1:10" ht="12" customHeight="1" x14ac:dyDescent="0.25">
      <c r="A61" s="3"/>
      <c r="B61" s="5"/>
      <c r="C61" s="3"/>
      <c r="D61" s="3"/>
      <c r="E61" s="3"/>
      <c r="F61" s="3"/>
      <c r="G61" s="3"/>
      <c r="H61" s="3"/>
      <c r="I61" s="3"/>
      <c r="J61" s="3"/>
    </row>
    <row r="62" spans="1:10" ht="12" customHeight="1" x14ac:dyDescent="0.25">
      <c r="A62" s="3"/>
      <c r="B62" s="5"/>
      <c r="C62" s="3"/>
      <c r="D62" s="3"/>
      <c r="E62" s="3"/>
      <c r="F62" s="3"/>
      <c r="G62" s="3"/>
      <c r="H62" s="3"/>
      <c r="I62" s="3"/>
      <c r="J62" s="3"/>
    </row>
    <row r="63" spans="1:10" ht="12" customHeight="1" x14ac:dyDescent="0.25">
      <c r="A63" s="3"/>
      <c r="B63" s="5"/>
      <c r="C63" s="3"/>
      <c r="D63" s="3"/>
      <c r="E63" s="3"/>
      <c r="F63" s="3"/>
      <c r="G63" s="3"/>
      <c r="H63" s="3"/>
      <c r="I63" s="3"/>
      <c r="J63" s="3"/>
    </row>
    <row r="64" spans="1:10" ht="12" customHeight="1" x14ac:dyDescent="0.25">
      <c r="A64" s="3"/>
      <c r="B64" s="5"/>
      <c r="C64" s="3"/>
      <c r="D64" s="3"/>
      <c r="E64" s="3"/>
      <c r="F64" s="3"/>
      <c r="G64" s="3"/>
      <c r="H64" s="3"/>
      <c r="I64" s="3"/>
      <c r="J64" s="3"/>
    </row>
    <row r="65" spans="1:10" ht="12" customHeight="1" x14ac:dyDescent="0.25">
      <c r="A65" s="3"/>
      <c r="B65" s="5"/>
      <c r="C65" s="3"/>
      <c r="D65" s="3"/>
      <c r="E65" s="3"/>
      <c r="F65" s="3"/>
      <c r="G65" s="3"/>
      <c r="H65" s="3"/>
      <c r="I65" s="3"/>
      <c r="J65" s="3"/>
    </row>
    <row r="76" spans="1:10" ht="12" customHeight="1" x14ac:dyDescent="0.25">
      <c r="A76" s="9">
        <f>D22</f>
        <v>430.60807130815539</v>
      </c>
    </row>
  </sheetData>
  <sheetProtection algorithmName="SHA-512" hashValue="3J3nQGGvpZ6zB2XAT+5qgfHvblsD0D9hWJC2VPBs8Uu9xPxVBd9hLIB/4NY/rUbNRl/WGNMKLvML4Gc88Q+vbg==" saltValue="8l6WXXi+WyOqeYHfv6TBdw==" spinCount="100000" sheet="1" selectLockedCells="1"/>
  <mergeCells count="10">
    <mergeCell ref="B36:E39"/>
    <mergeCell ref="B6:O7"/>
    <mergeCell ref="B29:B30"/>
    <mergeCell ref="C29:C30"/>
    <mergeCell ref="D29:D30"/>
    <mergeCell ref="E29:E30"/>
    <mergeCell ref="B20:B21"/>
    <mergeCell ref="C20:C21"/>
    <mergeCell ref="D20:D21"/>
    <mergeCell ref="E20:E21"/>
  </mergeCells>
  <pageMargins left="0.89" right="0" top="0.56000000000000005" bottom="0" header="0.8" footer="0.5"/>
  <pageSetup paperSize="9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44" r:id="rId4" name="ComboBox1">
          <controlPr defaultSize="0" autoLine="0" r:id="rId5">
            <anchor moveWithCells="1" sizeWithCells="1">
              <from>
                <xdr:col>0</xdr:col>
                <xdr:colOff>0</xdr:colOff>
                <xdr:row>3</xdr:row>
                <xdr:rowOff>15240</xdr:rowOff>
              </from>
              <to>
                <xdr:col>0</xdr:col>
                <xdr:colOff>0</xdr:colOff>
                <xdr:row>5</xdr:row>
                <xdr:rowOff>106680</xdr:rowOff>
              </to>
            </anchor>
          </controlPr>
        </control>
      </mc:Choice>
      <mc:Fallback>
        <control shapeId="1044" r:id="rId4" name="ComboBox1"/>
      </mc:Fallback>
    </mc:AlternateContent>
    <mc:AlternateContent xmlns:mc="http://schemas.openxmlformats.org/markup-compatibility/2006">
      <mc:Choice Requires="x14">
        <control shapeId="1026" r:id="rId6" name="Scroll Bar 2">
          <controlPr locked="0" defaultSize="0" autoPict="0">
            <anchor moveWithCells="1">
              <from>
                <xdr:col>2</xdr:col>
                <xdr:colOff>327660</xdr:colOff>
                <xdr:row>8</xdr:row>
                <xdr:rowOff>60960</xdr:rowOff>
              </from>
              <to>
                <xdr:col>4</xdr:col>
                <xdr:colOff>647700</xdr:colOff>
                <xdr:row>8</xdr:row>
                <xdr:rowOff>213360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7" name="Scroll Bar 3">
          <controlPr locked="0" defaultSize="0" autoPict="0">
            <anchor moveWithCells="1">
              <from>
                <xdr:col>2</xdr:col>
                <xdr:colOff>335280</xdr:colOff>
                <xdr:row>11</xdr:row>
                <xdr:rowOff>53340</xdr:rowOff>
              </from>
              <to>
                <xdr:col>3</xdr:col>
                <xdr:colOff>647700</xdr:colOff>
                <xdr:row>11</xdr:row>
                <xdr:rowOff>220980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8" r:id="rId8" name="Scroll Bar 4">
          <controlPr locked="0" defaultSize="0" autoPict="0">
            <anchor moveWithCells="1">
              <from>
                <xdr:col>2</xdr:col>
                <xdr:colOff>342900</xdr:colOff>
                <xdr:row>12</xdr:row>
                <xdr:rowOff>53340</xdr:rowOff>
              </from>
              <to>
                <xdr:col>3</xdr:col>
                <xdr:colOff>647700</xdr:colOff>
                <xdr:row>12</xdr:row>
                <xdr:rowOff>213360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9" r:id="rId9" name="Scroll Bar 5">
          <controlPr locked="0" defaultSize="0" autoPict="0">
            <anchor moveWithCells="1">
              <from>
                <xdr:col>2</xdr:col>
                <xdr:colOff>335280</xdr:colOff>
                <xdr:row>13</xdr:row>
                <xdr:rowOff>38100</xdr:rowOff>
              </from>
              <to>
                <xdr:col>3</xdr:col>
                <xdr:colOff>647700</xdr:colOff>
                <xdr:row>13</xdr:row>
                <xdr:rowOff>205740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0" r:id="rId10" name="Scroll Bar 6">
          <controlPr locked="0" defaultSize="0" autoPict="0">
            <anchor moveWithCells="1">
              <from>
                <xdr:col>2</xdr:col>
                <xdr:colOff>342900</xdr:colOff>
                <xdr:row>14</xdr:row>
                <xdr:rowOff>38100</xdr:rowOff>
              </from>
              <to>
                <xdr:col>3</xdr:col>
                <xdr:colOff>647700</xdr:colOff>
                <xdr:row>14</xdr:row>
                <xdr:rowOff>213360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8" r:id="rId11" name="Scroll Bar 24">
          <controlPr locked="0" defaultSize="0" autoPict="0">
            <anchor moveWithCells="1">
              <from>
                <xdr:col>2</xdr:col>
                <xdr:colOff>327660</xdr:colOff>
                <xdr:row>10</xdr:row>
                <xdr:rowOff>38100</xdr:rowOff>
              </from>
              <to>
                <xdr:col>4</xdr:col>
                <xdr:colOff>647700</xdr:colOff>
                <xdr:row>10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9" r:id="rId12" name="Scroll Bar 25">
          <controlPr locked="0" defaultSize="0" autoPict="0">
            <anchor moveWithCells="1">
              <from>
                <xdr:col>2</xdr:col>
                <xdr:colOff>327660</xdr:colOff>
                <xdr:row>9</xdr:row>
                <xdr:rowOff>38100</xdr:rowOff>
              </from>
              <to>
                <xdr:col>4</xdr:col>
                <xdr:colOff>647700</xdr:colOff>
                <xdr:row>9</xdr:row>
                <xdr:rowOff>190500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3"/>
  <sheetViews>
    <sheetView workbookViewId="0">
      <selection activeCell="E136" sqref="E136"/>
    </sheetView>
  </sheetViews>
  <sheetFormatPr defaultColWidth="8" defaultRowHeight="13.2" x14ac:dyDescent="0.25"/>
  <cols>
    <col min="1" max="1" width="8" style="29" customWidth="1"/>
    <col min="2" max="2" width="11.59765625" style="29" customWidth="1"/>
    <col min="3" max="3" width="11.19921875" style="29" customWidth="1"/>
    <col min="4" max="16384" width="8" style="29"/>
  </cols>
  <sheetData>
    <row r="1" spans="1:12" x14ac:dyDescent="0.25">
      <c r="A1" s="29" t="s">
        <v>25</v>
      </c>
      <c r="B1" s="29" t="s">
        <v>25</v>
      </c>
      <c r="C1" s="29" t="s">
        <v>26</v>
      </c>
      <c r="D1" s="29" t="s">
        <v>25</v>
      </c>
      <c r="E1" s="29" t="s">
        <v>25</v>
      </c>
    </row>
    <row r="2" spans="1:12" x14ac:dyDescent="0.25">
      <c r="A2" s="29" t="s">
        <v>27</v>
      </c>
      <c r="B2" s="41" t="s">
        <v>31</v>
      </c>
      <c r="C2" s="29" t="s">
        <v>28</v>
      </c>
      <c r="D2" s="29" t="s">
        <v>27</v>
      </c>
      <c r="E2" s="41" t="s">
        <v>31</v>
      </c>
    </row>
    <row r="3" spans="1:12" x14ac:dyDescent="0.25">
      <c r="A3" s="29">
        <v>-70</v>
      </c>
      <c r="B3" s="42">
        <f>32+((9/5)*A3)</f>
        <v>-94</v>
      </c>
      <c r="C3" s="30">
        <v>2.7918884696607671E-3</v>
      </c>
      <c r="D3" s="29">
        <v>-70</v>
      </c>
      <c r="E3" s="42">
        <f>32+((9/5)*D3)</f>
        <v>-94</v>
      </c>
      <c r="G3" s="45" t="s">
        <v>36</v>
      </c>
      <c r="H3" s="44"/>
      <c r="L3" s="46">
        <f>B!E15*(VLOOKUP(B!H11,B3:C213,2)/1000)*(B!H12*1.698)*B!E13</f>
        <v>1957.3094150370698</v>
      </c>
    </row>
    <row r="4" spans="1:12" x14ac:dyDescent="0.25">
      <c r="A4" s="29">
        <v>-69</v>
      </c>
      <c r="B4" s="42">
        <f t="shared" ref="B4:B67" si="0">32+((9/5)*A4)</f>
        <v>-92.2</v>
      </c>
      <c r="C4" s="31">
        <v>3.2212278062503721E-3</v>
      </c>
      <c r="D4" s="29">
        <v>-69</v>
      </c>
      <c r="E4" s="42">
        <f t="shared" ref="E4:E67" si="1">32+((9/5)*D4)</f>
        <v>-92.2</v>
      </c>
      <c r="G4" s="45" t="s">
        <v>35</v>
      </c>
      <c r="L4" s="29">
        <f>B!H11+162</f>
        <v>257</v>
      </c>
    </row>
    <row r="5" spans="1:12" x14ac:dyDescent="0.25">
      <c r="A5" s="29">
        <v>-68</v>
      </c>
      <c r="B5" s="42">
        <f t="shared" si="0"/>
        <v>-90.4</v>
      </c>
      <c r="C5" s="31">
        <v>3.7119265861059129E-3</v>
      </c>
      <c r="D5" s="29">
        <v>-68</v>
      </c>
      <c r="E5" s="42">
        <f t="shared" si="1"/>
        <v>-90.4</v>
      </c>
    </row>
    <row r="6" spans="1:12" x14ac:dyDescent="0.25">
      <c r="A6" s="29">
        <v>-67</v>
      </c>
      <c r="B6" s="42">
        <f t="shared" si="0"/>
        <v>-88.600000000000009</v>
      </c>
      <c r="C6" s="31">
        <v>4.2715079896137129E-3</v>
      </c>
      <c r="D6" s="29">
        <v>-67</v>
      </c>
      <c r="E6" s="42">
        <f t="shared" si="1"/>
        <v>-88.600000000000009</v>
      </c>
    </row>
    <row r="7" spans="1:12" x14ac:dyDescent="0.25">
      <c r="A7" s="29">
        <v>-66</v>
      </c>
      <c r="B7" s="42">
        <f t="shared" si="0"/>
        <v>-86.8</v>
      </c>
      <c r="C7" s="31">
        <v>4.9083968346703699E-3</v>
      </c>
      <c r="D7" s="29">
        <v>-66</v>
      </c>
      <c r="E7" s="42">
        <f t="shared" si="1"/>
        <v>-86.8</v>
      </c>
    </row>
    <row r="8" spans="1:12" x14ac:dyDescent="0.25">
      <c r="A8" s="29">
        <v>-65</v>
      </c>
      <c r="B8" s="42">
        <f t="shared" si="0"/>
        <v>-85</v>
      </c>
      <c r="C8" s="31">
        <v>5.6329398819645899E-3</v>
      </c>
      <c r="D8" s="29">
        <v>-65</v>
      </c>
      <c r="E8" s="42">
        <f t="shared" si="1"/>
        <v>-85</v>
      </c>
    </row>
    <row r="9" spans="1:12" x14ac:dyDescent="0.25">
      <c r="A9" s="29">
        <v>-64</v>
      </c>
      <c r="B9" s="42">
        <f t="shared" si="0"/>
        <v>-83.2</v>
      </c>
      <c r="C9" s="31">
        <v>6.4552858680570688E-3</v>
      </c>
      <c r="D9" s="29">
        <v>-64</v>
      </c>
      <c r="E9" s="42">
        <f t="shared" si="1"/>
        <v>-83.2</v>
      </c>
    </row>
    <row r="10" spans="1:12" x14ac:dyDescent="0.25">
      <c r="A10" s="29">
        <v>-63</v>
      </c>
      <c r="B10" s="42">
        <f t="shared" si="0"/>
        <v>-81.400000000000006</v>
      </c>
      <c r="C10" s="31">
        <v>7.3884863871859982E-3</v>
      </c>
      <c r="D10" s="29">
        <v>-63</v>
      </c>
      <c r="E10" s="42">
        <f t="shared" si="1"/>
        <v>-81.400000000000006</v>
      </c>
    </row>
    <row r="11" spans="1:12" x14ac:dyDescent="0.25">
      <c r="A11" s="29">
        <v>-62</v>
      </c>
      <c r="B11" s="42">
        <f t="shared" si="0"/>
        <v>-79.600000000000009</v>
      </c>
      <c r="C11" s="31">
        <v>8.4463727743915584E-3</v>
      </c>
      <c r="D11" s="29">
        <v>-62</v>
      </c>
      <c r="E11" s="42">
        <f t="shared" si="1"/>
        <v>-79.600000000000009</v>
      </c>
    </row>
    <row r="12" spans="1:12" x14ac:dyDescent="0.25">
      <c r="A12" s="29">
        <v>-61</v>
      </c>
      <c r="B12" s="42">
        <f t="shared" si="0"/>
        <v>-77.8</v>
      </c>
      <c r="C12" s="31">
        <v>9.6425153961282734E-3</v>
      </c>
      <c r="D12" s="29">
        <v>-61</v>
      </c>
      <c r="E12" s="42">
        <f t="shared" si="1"/>
        <v>-77.8</v>
      </c>
    </row>
    <row r="13" spans="1:12" x14ac:dyDescent="0.25">
      <c r="A13" s="29">
        <v>-60</v>
      </c>
      <c r="B13" s="42">
        <f t="shared" si="0"/>
        <v>-76</v>
      </c>
      <c r="C13" s="31">
        <v>1.0989212256634738E-2</v>
      </c>
      <c r="D13" s="29">
        <v>-60</v>
      </c>
      <c r="E13" s="42">
        <f t="shared" si="1"/>
        <v>-76</v>
      </c>
    </row>
    <row r="14" spans="1:12" x14ac:dyDescent="0.25">
      <c r="A14" s="29">
        <v>-59</v>
      </c>
      <c r="B14" s="42">
        <f t="shared" si="0"/>
        <v>-74.2</v>
      </c>
      <c r="C14" s="31">
        <v>1.2517774023795924E-2</v>
      </c>
      <c r="D14" s="29">
        <v>-59</v>
      </c>
      <c r="E14" s="42">
        <f t="shared" si="1"/>
        <v>-74.2</v>
      </c>
    </row>
    <row r="15" spans="1:12" x14ac:dyDescent="0.25">
      <c r="A15" s="29">
        <v>-58</v>
      </c>
      <c r="B15" s="42">
        <f t="shared" si="0"/>
        <v>-72.400000000000006</v>
      </c>
      <c r="C15" s="31">
        <v>1.4243808026128769E-2</v>
      </c>
      <c r="D15" s="29">
        <v>-58</v>
      </c>
      <c r="E15" s="42">
        <f t="shared" si="1"/>
        <v>-72.400000000000006</v>
      </c>
    </row>
    <row r="16" spans="1:12" x14ac:dyDescent="0.25">
      <c r="A16" s="29">
        <v>-57</v>
      </c>
      <c r="B16" s="42">
        <f t="shared" si="0"/>
        <v>-70.600000000000009</v>
      </c>
      <c r="C16" s="31">
        <v>1.6174605468060172E-2</v>
      </c>
      <c r="D16" s="29">
        <v>-57</v>
      </c>
      <c r="E16" s="42">
        <f t="shared" si="1"/>
        <v>-70.600000000000009</v>
      </c>
    </row>
    <row r="17" spans="1:5" x14ac:dyDescent="0.25">
      <c r="A17" s="29">
        <v>-56</v>
      </c>
      <c r="B17" s="42">
        <f t="shared" si="0"/>
        <v>-68.8</v>
      </c>
      <c r="C17" s="31">
        <v>1.8357273695165387E-2</v>
      </c>
      <c r="D17" s="29">
        <v>-56</v>
      </c>
      <c r="E17" s="42">
        <f t="shared" si="1"/>
        <v>-68.8</v>
      </c>
    </row>
    <row r="18" spans="1:5" x14ac:dyDescent="0.25">
      <c r="A18" s="29">
        <v>-55</v>
      </c>
      <c r="B18" s="42">
        <f t="shared" si="0"/>
        <v>-67</v>
      </c>
      <c r="C18" s="31">
        <v>2.0798288416188467E-2</v>
      </c>
      <c r="D18" s="29">
        <v>-55</v>
      </c>
      <c r="E18" s="42">
        <f t="shared" si="1"/>
        <v>-67</v>
      </c>
    </row>
    <row r="19" spans="1:5" x14ac:dyDescent="0.25">
      <c r="A19" s="29">
        <v>-54</v>
      </c>
      <c r="B19" s="42">
        <f t="shared" si="0"/>
        <v>-65.2</v>
      </c>
      <c r="C19" s="31">
        <v>2.35534891822189E-2</v>
      </c>
      <c r="D19" s="29">
        <v>-54</v>
      </c>
      <c r="E19" s="42">
        <f t="shared" si="1"/>
        <v>-65.2</v>
      </c>
    </row>
    <row r="20" spans="1:5" x14ac:dyDescent="0.25">
      <c r="A20" s="29">
        <v>-53</v>
      </c>
      <c r="B20" s="42">
        <f t="shared" si="0"/>
        <v>-63.400000000000006</v>
      </c>
      <c r="C20" s="31">
        <v>2.6628443078378059E-2</v>
      </c>
      <c r="D20" s="29">
        <v>-53</v>
      </c>
      <c r="E20" s="42">
        <f t="shared" si="1"/>
        <v>-63.400000000000006</v>
      </c>
    </row>
    <row r="21" spans="1:5" x14ac:dyDescent="0.25">
      <c r="A21" s="29">
        <v>-52</v>
      </c>
      <c r="B21" s="42">
        <f t="shared" si="0"/>
        <v>-61.600000000000009</v>
      </c>
      <c r="C21" s="31">
        <v>3.0077650746204252E-3</v>
      </c>
      <c r="D21" s="29">
        <v>-52</v>
      </c>
      <c r="E21" s="42">
        <f t="shared" si="1"/>
        <v>-61.600000000000009</v>
      </c>
    </row>
    <row r="22" spans="1:5" x14ac:dyDescent="0.25">
      <c r="A22" s="29">
        <v>-51</v>
      </c>
      <c r="B22" s="42">
        <f t="shared" si="0"/>
        <v>-59.8</v>
      </c>
      <c r="C22" s="31">
        <v>3.39351054565619E-2</v>
      </c>
      <c r="D22" s="29">
        <v>-51</v>
      </c>
      <c r="E22" s="42">
        <f t="shared" si="1"/>
        <v>-59.8</v>
      </c>
    </row>
    <row r="23" spans="1:5" x14ac:dyDescent="0.25">
      <c r="A23" s="29">
        <v>-50</v>
      </c>
      <c r="B23" s="42">
        <f t="shared" si="0"/>
        <v>-58</v>
      </c>
      <c r="C23" s="31">
        <v>3.8243909645240361E-2</v>
      </c>
      <c r="D23" s="29">
        <v>-50</v>
      </c>
      <c r="E23" s="42">
        <f t="shared" si="1"/>
        <v>-58</v>
      </c>
    </row>
    <row r="24" spans="1:5" x14ac:dyDescent="0.25">
      <c r="A24" s="29">
        <v>-49</v>
      </c>
      <c r="B24" s="42">
        <f t="shared" si="0"/>
        <v>-56.2</v>
      </c>
      <c r="C24" s="31">
        <v>4.3046396061675651E-2</v>
      </c>
      <c r="D24" s="29">
        <v>-49</v>
      </c>
      <c r="E24" s="42">
        <f t="shared" si="1"/>
        <v>-56.2</v>
      </c>
    </row>
    <row r="25" spans="1:5" x14ac:dyDescent="0.25">
      <c r="A25" s="29">
        <v>-48</v>
      </c>
      <c r="B25" s="42">
        <f t="shared" si="0"/>
        <v>-54.400000000000006</v>
      </c>
      <c r="C25" s="31">
        <v>4.8413042431247895E-2</v>
      </c>
      <c r="D25" s="29">
        <v>-48</v>
      </c>
      <c r="E25" s="42">
        <f t="shared" si="1"/>
        <v>-54.400000000000006</v>
      </c>
    </row>
    <row r="26" spans="1:5" x14ac:dyDescent="0.25">
      <c r="A26" s="29">
        <v>-47</v>
      </c>
      <c r="B26" s="42">
        <f t="shared" si="0"/>
        <v>-52.600000000000009</v>
      </c>
      <c r="C26" s="31">
        <v>5.4384309393112923E-2</v>
      </c>
      <c r="D26" s="29">
        <v>-47</v>
      </c>
      <c r="E26" s="42">
        <f t="shared" si="1"/>
        <v>-52.600000000000009</v>
      </c>
    </row>
    <row r="27" spans="1:5" x14ac:dyDescent="0.25">
      <c r="A27" s="29">
        <v>-46</v>
      </c>
      <c r="B27" s="42">
        <f t="shared" si="0"/>
        <v>-50.8</v>
      </c>
      <c r="C27" s="31">
        <v>6.1038135229114998E-2</v>
      </c>
      <c r="D27" s="29">
        <v>-46</v>
      </c>
      <c r="E27" s="42">
        <f t="shared" si="1"/>
        <v>-50.8</v>
      </c>
    </row>
    <row r="28" spans="1:5" x14ac:dyDescent="0.25">
      <c r="A28" s="29">
        <v>-45</v>
      </c>
      <c r="B28" s="42">
        <f t="shared" si="0"/>
        <v>-49</v>
      </c>
      <c r="C28" s="31">
        <v>6.8422573555692437E-2</v>
      </c>
      <c r="D28" s="29">
        <v>-45</v>
      </c>
      <c r="E28" s="42">
        <f t="shared" si="1"/>
        <v>-49</v>
      </c>
    </row>
    <row r="29" spans="1:5" x14ac:dyDescent="0.25">
      <c r="A29" s="29">
        <v>-44</v>
      </c>
      <c r="B29" s="42">
        <f t="shared" si="0"/>
        <v>-47.2</v>
      </c>
      <c r="C29" s="31">
        <v>7.6632159953662959E-2</v>
      </c>
      <c r="D29" s="29">
        <v>-44</v>
      </c>
      <c r="E29" s="42">
        <f t="shared" si="1"/>
        <v>-47.2</v>
      </c>
    </row>
    <row r="30" spans="1:5" x14ac:dyDescent="0.25">
      <c r="A30" s="29">
        <v>-43</v>
      </c>
      <c r="B30" s="42">
        <f t="shared" si="0"/>
        <v>-45.400000000000006</v>
      </c>
      <c r="C30" s="31">
        <v>8.5731516556416199E-2</v>
      </c>
      <c r="D30" s="29">
        <v>-43</v>
      </c>
      <c r="E30" s="42">
        <f t="shared" si="1"/>
        <v>-45.400000000000006</v>
      </c>
    </row>
    <row r="31" spans="1:5" x14ac:dyDescent="0.25">
      <c r="A31" s="29">
        <v>-42</v>
      </c>
      <c r="B31" s="42">
        <f t="shared" si="0"/>
        <v>-43.600000000000009</v>
      </c>
      <c r="C31" s="31">
        <v>9.5793528823437807E-2</v>
      </c>
      <c r="D31" s="29">
        <v>-42</v>
      </c>
      <c r="E31" s="42">
        <f t="shared" si="1"/>
        <v>-43.600000000000009</v>
      </c>
    </row>
    <row r="32" spans="1:5" x14ac:dyDescent="0.25">
      <c r="A32" s="29">
        <v>-41</v>
      </c>
      <c r="B32" s="42">
        <f t="shared" si="0"/>
        <v>-41.8</v>
      </c>
      <c r="C32" s="31">
        <v>0.10696456063255759</v>
      </c>
      <c r="D32" s="29">
        <v>-41</v>
      </c>
      <c r="E32" s="42">
        <f t="shared" si="1"/>
        <v>-41.8</v>
      </c>
    </row>
    <row r="33" spans="1:5" x14ac:dyDescent="0.25">
      <c r="A33" s="29">
        <v>-40</v>
      </c>
      <c r="B33" s="42">
        <f t="shared" si="0"/>
        <v>-40</v>
      </c>
      <c r="C33" s="32">
        <v>0.11934195423147688</v>
      </c>
      <c r="D33" s="29">
        <v>-40</v>
      </c>
      <c r="E33" s="42">
        <f t="shared" si="1"/>
        <v>-40</v>
      </c>
    </row>
    <row r="34" spans="1:5" x14ac:dyDescent="0.25">
      <c r="A34" s="29">
        <v>-39</v>
      </c>
      <c r="B34" s="42">
        <f t="shared" si="0"/>
        <v>-38.200000000000003</v>
      </c>
      <c r="C34" s="31">
        <v>0.1330028638221096</v>
      </c>
      <c r="D34" s="29">
        <v>-39</v>
      </c>
      <c r="E34" s="42">
        <f t="shared" si="1"/>
        <v>-38.200000000000003</v>
      </c>
    </row>
    <row r="35" spans="1:5" x14ac:dyDescent="0.25">
      <c r="A35" s="29">
        <v>-38</v>
      </c>
      <c r="B35" s="42">
        <f t="shared" si="0"/>
        <v>-36.400000000000006</v>
      </c>
      <c r="C35" s="31">
        <v>0.14811535659279343</v>
      </c>
      <c r="D35" s="29">
        <v>-38</v>
      </c>
      <c r="E35" s="42">
        <f t="shared" si="1"/>
        <v>-36.400000000000006</v>
      </c>
    </row>
    <row r="36" spans="1:5" x14ac:dyDescent="0.25">
      <c r="A36" s="29">
        <v>-37</v>
      </c>
      <c r="B36" s="42">
        <f t="shared" si="0"/>
        <v>-34.600000000000009</v>
      </c>
      <c r="C36" s="31">
        <v>0.16475281567521105</v>
      </c>
      <c r="D36" s="29">
        <v>-37</v>
      </c>
      <c r="E36" s="42">
        <f t="shared" si="1"/>
        <v>-34.600000000000009</v>
      </c>
    </row>
    <row r="37" spans="1:5" x14ac:dyDescent="0.25">
      <c r="A37" s="29">
        <v>-36</v>
      </c>
      <c r="B37" s="42">
        <f t="shared" si="0"/>
        <v>-32.799999999999997</v>
      </c>
      <c r="C37" s="31">
        <v>0.18307883363602612</v>
      </c>
      <c r="D37" s="29">
        <v>-36</v>
      </c>
      <c r="E37" s="42">
        <f t="shared" si="1"/>
        <v>-32.799999999999997</v>
      </c>
    </row>
    <row r="38" spans="1:5" x14ac:dyDescent="0.25">
      <c r="A38" s="29">
        <v>-35</v>
      </c>
      <c r="B38" s="42">
        <f t="shared" si="0"/>
        <v>-31</v>
      </c>
      <c r="C38" s="31">
        <v>0.20334531732068642</v>
      </c>
      <c r="D38" s="29">
        <v>-35</v>
      </c>
      <c r="E38" s="42">
        <f t="shared" si="1"/>
        <v>-31</v>
      </c>
    </row>
    <row r="39" spans="1:5" x14ac:dyDescent="0.25">
      <c r="A39" s="29">
        <v>-34</v>
      </c>
      <c r="B39" s="42">
        <f t="shared" si="0"/>
        <v>-29.200000000000003</v>
      </c>
      <c r="C39" s="31">
        <v>0.2256185921327305</v>
      </c>
      <c r="D39" s="29">
        <v>-34</v>
      </c>
      <c r="E39" s="42">
        <f t="shared" si="1"/>
        <v>-29.200000000000003</v>
      </c>
    </row>
    <row r="40" spans="1:5" x14ac:dyDescent="0.25">
      <c r="A40" s="29">
        <v>-33</v>
      </c>
      <c r="B40" s="42">
        <f t="shared" si="0"/>
        <v>-27.4</v>
      </c>
      <c r="C40" s="33">
        <v>0.25005418292154308</v>
      </c>
      <c r="D40" s="29">
        <v>-33</v>
      </c>
      <c r="E40" s="42">
        <f t="shared" si="1"/>
        <v>-27.4</v>
      </c>
    </row>
    <row r="41" spans="1:5" x14ac:dyDescent="0.25">
      <c r="A41" s="29">
        <v>-32</v>
      </c>
      <c r="B41" s="42">
        <f t="shared" si="0"/>
        <v>-25.6</v>
      </c>
      <c r="C41" s="31">
        <v>0.27689496337144576</v>
      </c>
      <c r="D41" s="29">
        <v>-32</v>
      </c>
      <c r="E41" s="42">
        <f t="shared" si="1"/>
        <v>-25.6</v>
      </c>
    </row>
    <row r="42" spans="1:5" x14ac:dyDescent="0.25">
      <c r="A42" s="29">
        <v>-31</v>
      </c>
      <c r="B42" s="42">
        <f t="shared" si="0"/>
        <v>-23.800000000000004</v>
      </c>
      <c r="C42" s="31">
        <v>0.30637979272569654</v>
      </c>
      <c r="D42" s="29">
        <v>-31</v>
      </c>
      <c r="E42" s="42">
        <f t="shared" si="1"/>
        <v>-23.800000000000004</v>
      </c>
    </row>
    <row r="43" spans="1:5" x14ac:dyDescent="0.25">
      <c r="A43" s="29">
        <v>-30</v>
      </c>
      <c r="B43" s="42">
        <f t="shared" si="0"/>
        <v>-22</v>
      </c>
      <c r="C43" s="31">
        <v>0.33874359838815843</v>
      </c>
      <c r="D43" s="29">
        <v>-30</v>
      </c>
      <c r="E43" s="42">
        <f t="shared" si="1"/>
        <v>-22</v>
      </c>
    </row>
    <row r="44" spans="1:5" x14ac:dyDescent="0.25">
      <c r="A44" s="29">
        <v>-29</v>
      </c>
      <c r="B44" s="42">
        <f t="shared" si="0"/>
        <v>-20.200000000000003</v>
      </c>
      <c r="C44" s="31">
        <v>0.37421745649377874</v>
      </c>
      <c r="D44" s="29">
        <v>-29</v>
      </c>
      <c r="E44" s="42">
        <f t="shared" si="1"/>
        <v>-20.200000000000003</v>
      </c>
    </row>
    <row r="45" spans="1:5" x14ac:dyDescent="0.25">
      <c r="A45" s="29">
        <v>-28</v>
      </c>
      <c r="B45" s="42">
        <f t="shared" si="0"/>
        <v>-18.399999999999999</v>
      </c>
      <c r="C45" s="31">
        <v>0.41302867050591369</v>
      </c>
      <c r="D45" s="29">
        <v>-28</v>
      </c>
      <c r="E45" s="42">
        <f t="shared" si="1"/>
        <v>-18.399999999999999</v>
      </c>
    </row>
    <row r="46" spans="1:5" x14ac:dyDescent="0.25">
      <c r="A46" s="29">
        <v>-27</v>
      </c>
      <c r="B46" s="42">
        <f t="shared" si="0"/>
        <v>-16.600000000000001</v>
      </c>
      <c r="C46" s="31">
        <v>0.45548895020809771</v>
      </c>
      <c r="D46" s="29">
        <v>-27</v>
      </c>
      <c r="E46" s="42">
        <f t="shared" si="1"/>
        <v>-16.600000000000001</v>
      </c>
    </row>
    <row r="47" spans="1:5" x14ac:dyDescent="0.25">
      <c r="A47" s="29">
        <v>-26</v>
      </c>
      <c r="B47" s="42">
        <f t="shared" si="0"/>
        <v>-14.800000000000004</v>
      </c>
      <c r="C47" s="31">
        <v>0.50190495745214792</v>
      </c>
      <c r="D47" s="29">
        <v>-26</v>
      </c>
      <c r="E47" s="42">
        <f t="shared" si="1"/>
        <v>-14.800000000000004</v>
      </c>
    </row>
    <row r="48" spans="1:5" x14ac:dyDescent="0.25">
      <c r="A48" s="29">
        <v>-25</v>
      </c>
      <c r="B48" s="42">
        <f t="shared" si="0"/>
        <v>-13</v>
      </c>
      <c r="C48" s="31">
        <v>0.55257840793098145</v>
      </c>
      <c r="D48" s="29">
        <v>-25</v>
      </c>
      <c r="E48" s="42">
        <f t="shared" si="1"/>
        <v>-13</v>
      </c>
    </row>
    <row r="49" spans="1:5" x14ac:dyDescent="0.25">
      <c r="A49" s="29">
        <v>-24</v>
      </c>
      <c r="B49" s="42">
        <f t="shared" si="0"/>
        <v>-11.200000000000003</v>
      </c>
      <c r="C49" s="31">
        <v>0.60798025217471541</v>
      </c>
      <c r="D49" s="29">
        <v>-24</v>
      </c>
      <c r="E49" s="42">
        <f t="shared" si="1"/>
        <v>-11.200000000000003</v>
      </c>
    </row>
    <row r="50" spans="1:5" x14ac:dyDescent="0.25">
      <c r="A50" s="29">
        <v>-23</v>
      </c>
      <c r="B50" s="42">
        <f t="shared" si="0"/>
        <v>-9.3999999999999986</v>
      </c>
      <c r="C50" s="31">
        <v>0.66831382748157786</v>
      </c>
      <c r="D50" s="29">
        <v>-23</v>
      </c>
      <c r="E50" s="42">
        <f t="shared" si="1"/>
        <v>-9.3999999999999986</v>
      </c>
    </row>
    <row r="51" spans="1:5" x14ac:dyDescent="0.25">
      <c r="A51" s="29">
        <v>-22</v>
      </c>
      <c r="B51" s="42">
        <f t="shared" si="0"/>
        <v>-7.6000000000000014</v>
      </c>
      <c r="C51" s="31">
        <v>0.73412461985607635</v>
      </c>
      <c r="D51" s="29">
        <v>-22</v>
      </c>
      <c r="E51" s="42">
        <f t="shared" si="1"/>
        <v>-7.6000000000000014</v>
      </c>
    </row>
    <row r="52" spans="1:5" x14ac:dyDescent="0.25">
      <c r="A52" s="29">
        <v>-21</v>
      </c>
      <c r="B52" s="42">
        <f t="shared" si="0"/>
        <v>-5.8000000000000043</v>
      </c>
      <c r="C52" s="31">
        <v>0.80586345215734045</v>
      </c>
      <c r="D52" s="29">
        <v>-21</v>
      </c>
      <c r="E52" s="42">
        <f t="shared" si="1"/>
        <v>-5.8000000000000043</v>
      </c>
    </row>
    <row r="53" spans="1:5" x14ac:dyDescent="0.25">
      <c r="A53" s="29">
        <v>-20</v>
      </c>
      <c r="B53" s="42">
        <f t="shared" si="0"/>
        <v>-4</v>
      </c>
      <c r="C53" s="33">
        <v>0.88405968430845461</v>
      </c>
      <c r="D53" s="29">
        <v>-20</v>
      </c>
      <c r="E53" s="42">
        <f t="shared" si="1"/>
        <v>-4</v>
      </c>
    </row>
    <row r="54" spans="1:5" x14ac:dyDescent="0.25">
      <c r="A54" s="29">
        <v>-19</v>
      </c>
      <c r="B54" s="42">
        <f t="shared" si="0"/>
        <v>-2.2000000000000028</v>
      </c>
      <c r="C54" s="31">
        <v>0.96846639293625369</v>
      </c>
      <c r="D54" s="29">
        <v>-19</v>
      </c>
      <c r="E54" s="42">
        <f t="shared" si="1"/>
        <v>-2.2000000000000028</v>
      </c>
    </row>
    <row r="55" spans="1:5" x14ac:dyDescent="0.25">
      <c r="A55" s="29">
        <v>-18</v>
      </c>
      <c r="B55" s="42">
        <f t="shared" si="0"/>
        <v>-0.39999999999999858</v>
      </c>
      <c r="C55" s="31">
        <v>1.0607103699737372</v>
      </c>
      <c r="D55" s="29">
        <v>-18</v>
      </c>
      <c r="E55" s="42">
        <f t="shared" si="1"/>
        <v>-0.39999999999999858</v>
      </c>
    </row>
    <row r="56" spans="1:5" x14ac:dyDescent="0.25">
      <c r="A56" s="29">
        <v>-17</v>
      </c>
      <c r="B56" s="42">
        <f t="shared" si="0"/>
        <v>1.3999999999999986</v>
      </c>
      <c r="C56" s="31">
        <v>1.1606997724317296</v>
      </c>
      <c r="D56" s="29">
        <v>-17</v>
      </c>
      <c r="E56" s="42">
        <f t="shared" si="1"/>
        <v>1.3999999999999986</v>
      </c>
    </row>
    <row r="57" spans="1:5" x14ac:dyDescent="0.25">
      <c r="A57" s="29">
        <v>-16</v>
      </c>
      <c r="B57" s="42">
        <f t="shared" si="0"/>
        <v>3.1999999999999993</v>
      </c>
      <c r="C57" s="31">
        <v>1.2700308146918784</v>
      </c>
      <c r="D57" s="29">
        <v>-16</v>
      </c>
      <c r="E57" s="42">
        <f t="shared" si="1"/>
        <v>3.1999999999999993</v>
      </c>
    </row>
    <row r="58" spans="1:5" x14ac:dyDescent="0.25">
      <c r="A58" s="29">
        <v>-15</v>
      </c>
      <c r="B58" s="42">
        <f t="shared" si="0"/>
        <v>5</v>
      </c>
      <c r="C58" s="31">
        <v>1.3877548277403118</v>
      </c>
      <c r="D58" s="29">
        <v>-15</v>
      </c>
      <c r="E58" s="42">
        <f t="shared" si="1"/>
        <v>5</v>
      </c>
    </row>
    <row r="59" spans="1:5" x14ac:dyDescent="0.25">
      <c r="A59" s="29">
        <v>-14</v>
      </c>
      <c r="B59" s="42">
        <f t="shared" si="0"/>
        <v>6.8000000000000007</v>
      </c>
      <c r="C59" s="31">
        <v>1.515448199453401</v>
      </c>
      <c r="D59" s="29">
        <v>-14</v>
      </c>
      <c r="E59" s="42">
        <f t="shared" si="1"/>
        <v>6.8000000000000007</v>
      </c>
    </row>
    <row r="60" spans="1:5" x14ac:dyDescent="0.25">
      <c r="A60" s="29">
        <v>-13</v>
      </c>
      <c r="B60" s="42">
        <f t="shared" si="0"/>
        <v>8.5999999999999979</v>
      </c>
      <c r="C60" s="31">
        <v>1.6538294821779866</v>
      </c>
      <c r="D60" s="29">
        <v>-13</v>
      </c>
      <c r="E60" s="42">
        <f t="shared" si="1"/>
        <v>8.5999999999999979</v>
      </c>
    </row>
    <row r="61" spans="1:5" x14ac:dyDescent="0.25">
      <c r="A61" s="29">
        <v>-12</v>
      </c>
      <c r="B61" s="42">
        <f t="shared" si="0"/>
        <v>10.399999999999999</v>
      </c>
      <c r="C61" s="31">
        <v>1.8036062159644064</v>
      </c>
      <c r="D61" s="29">
        <v>-12</v>
      </c>
      <c r="E61" s="42">
        <f t="shared" si="1"/>
        <v>10.399999999999999</v>
      </c>
    </row>
    <row r="62" spans="1:5" x14ac:dyDescent="0.25">
      <c r="A62" s="29">
        <v>-11</v>
      </c>
      <c r="B62" s="42">
        <f t="shared" si="0"/>
        <v>12.2</v>
      </c>
      <c r="C62" s="31">
        <v>1.9654751387248237</v>
      </c>
      <c r="D62" s="29">
        <v>-11</v>
      </c>
      <c r="E62" s="42">
        <f t="shared" si="1"/>
        <v>12.2</v>
      </c>
    </row>
    <row r="63" spans="1:5" x14ac:dyDescent="0.25">
      <c r="A63" s="29">
        <v>-10</v>
      </c>
      <c r="B63" s="42">
        <f t="shared" si="0"/>
        <v>14</v>
      </c>
      <c r="C63" s="31">
        <v>2.1401223915970737</v>
      </c>
      <c r="D63" s="29">
        <v>-10</v>
      </c>
      <c r="E63" s="42">
        <f t="shared" si="1"/>
        <v>14</v>
      </c>
    </row>
    <row r="64" spans="1:5" x14ac:dyDescent="0.25">
      <c r="A64" s="29">
        <v>-9</v>
      </c>
      <c r="B64" s="42">
        <f t="shared" si="0"/>
        <v>15.8</v>
      </c>
      <c r="C64" s="31">
        <v>2.3290446729978593</v>
      </c>
      <c r="D64" s="29">
        <v>-9</v>
      </c>
      <c r="E64" s="42">
        <f t="shared" si="1"/>
        <v>15.8</v>
      </c>
    </row>
    <row r="65" spans="1:5" x14ac:dyDescent="0.25">
      <c r="A65" s="29">
        <v>-8</v>
      </c>
      <c r="B65" s="42">
        <f t="shared" si="0"/>
        <v>17.600000000000001</v>
      </c>
      <c r="C65" s="31">
        <v>2.5328982342501494</v>
      </c>
      <c r="D65" s="29">
        <v>-8</v>
      </c>
      <c r="E65" s="42">
        <f t="shared" si="1"/>
        <v>17.600000000000001</v>
      </c>
    </row>
    <row r="66" spans="1:5" x14ac:dyDescent="0.25">
      <c r="A66" s="29">
        <v>-7</v>
      </c>
      <c r="B66" s="42">
        <f t="shared" si="0"/>
        <v>19.399999999999999</v>
      </c>
      <c r="C66" s="31">
        <v>2.7531442390110517</v>
      </c>
      <c r="D66" s="29">
        <v>-7</v>
      </c>
      <c r="E66" s="42">
        <f t="shared" si="1"/>
        <v>19.399999999999999</v>
      </c>
    </row>
    <row r="67" spans="1:5" x14ac:dyDescent="0.25">
      <c r="A67" s="29">
        <v>-6</v>
      </c>
      <c r="B67" s="42">
        <f t="shared" si="0"/>
        <v>21.2</v>
      </c>
      <c r="C67" s="31">
        <v>2.9912219608454325</v>
      </c>
      <c r="D67" s="29">
        <v>-6</v>
      </c>
      <c r="E67" s="42">
        <f t="shared" si="1"/>
        <v>21.2</v>
      </c>
    </row>
    <row r="68" spans="1:5" x14ac:dyDescent="0.25">
      <c r="A68" s="29">
        <v>-5</v>
      </c>
      <c r="B68" s="42">
        <f t="shared" ref="B68:B131" si="2">32+((9/5)*A68)</f>
        <v>23</v>
      </c>
      <c r="C68" s="31">
        <v>3.2469317909800797</v>
      </c>
      <c r="D68" s="29">
        <v>-5</v>
      </c>
      <c r="E68" s="42">
        <f t="shared" ref="E68:E131" si="3">32+((9/5)*D68)</f>
        <v>23</v>
      </c>
    </row>
    <row r="69" spans="1:5" x14ac:dyDescent="0.25">
      <c r="A69" s="29">
        <v>-4</v>
      </c>
      <c r="B69" s="42">
        <f t="shared" si="2"/>
        <v>24.8</v>
      </c>
      <c r="C69" s="31">
        <v>3.5224941708039057</v>
      </c>
      <c r="D69" s="29">
        <v>-4</v>
      </c>
      <c r="E69" s="42">
        <f t="shared" si="3"/>
        <v>24.8</v>
      </c>
    </row>
    <row r="70" spans="1:5" x14ac:dyDescent="0.25">
      <c r="A70" s="29">
        <v>-3</v>
      </c>
      <c r="B70" s="42">
        <f t="shared" si="2"/>
        <v>26.6</v>
      </c>
      <c r="C70" s="31">
        <v>3.8184912263802593</v>
      </c>
      <c r="D70" s="29">
        <v>-3</v>
      </c>
      <c r="E70" s="42">
        <f t="shared" si="3"/>
        <v>26.6</v>
      </c>
    </row>
    <row r="71" spans="1:5" x14ac:dyDescent="0.25">
      <c r="A71" s="29">
        <v>-2</v>
      </c>
      <c r="B71" s="42">
        <f t="shared" si="2"/>
        <v>28.4</v>
      </c>
      <c r="C71" s="31">
        <v>4.1370959873447894</v>
      </c>
      <c r="D71" s="29">
        <v>-2</v>
      </c>
      <c r="E71" s="42">
        <f t="shared" si="3"/>
        <v>28.4</v>
      </c>
    </row>
    <row r="72" spans="1:5" x14ac:dyDescent="0.25">
      <c r="A72" s="29">
        <v>-1</v>
      </c>
      <c r="B72" s="42">
        <f t="shared" si="2"/>
        <v>30.2</v>
      </c>
      <c r="C72" s="31">
        <v>4.4804495270149678</v>
      </c>
      <c r="D72" s="29">
        <v>-1</v>
      </c>
      <c r="E72" s="42">
        <f t="shared" si="3"/>
        <v>30.2</v>
      </c>
    </row>
    <row r="73" spans="1:5" x14ac:dyDescent="0.25">
      <c r="A73" s="29">
        <v>0</v>
      </c>
      <c r="B73" s="42">
        <f t="shared" si="2"/>
        <v>32</v>
      </c>
      <c r="C73" s="31">
        <v>4.8490737697499728</v>
      </c>
      <c r="D73" s="29">
        <v>0</v>
      </c>
      <c r="E73" s="42">
        <f t="shared" si="3"/>
        <v>32</v>
      </c>
    </row>
    <row r="74" spans="1:5" x14ac:dyDescent="0.25">
      <c r="A74" s="29">
        <v>1</v>
      </c>
      <c r="B74" s="42">
        <f t="shared" si="2"/>
        <v>33.799999999999997</v>
      </c>
      <c r="C74" s="31">
        <v>5.1936505525867007</v>
      </c>
      <c r="D74" s="29">
        <v>1</v>
      </c>
      <c r="E74" s="42">
        <f t="shared" si="3"/>
        <v>33.799999999999997</v>
      </c>
    </row>
    <row r="75" spans="1:5" x14ac:dyDescent="0.25">
      <c r="A75" s="29">
        <v>2</v>
      </c>
      <c r="B75" s="42">
        <f t="shared" si="2"/>
        <v>35.6</v>
      </c>
      <c r="C75" s="31">
        <v>5.5601528943531546</v>
      </c>
      <c r="D75" s="29">
        <v>2</v>
      </c>
      <c r="E75" s="42">
        <f t="shared" si="3"/>
        <v>35.6</v>
      </c>
    </row>
    <row r="76" spans="1:5" x14ac:dyDescent="0.25">
      <c r="A76" s="29">
        <v>3</v>
      </c>
      <c r="B76" s="42">
        <f t="shared" si="2"/>
        <v>37.4</v>
      </c>
      <c r="C76" s="31">
        <v>5.94834247375662</v>
      </c>
      <c r="D76" s="29">
        <v>3</v>
      </c>
      <c r="E76" s="42">
        <f t="shared" si="3"/>
        <v>37.4</v>
      </c>
    </row>
    <row r="77" spans="1:5" x14ac:dyDescent="0.25">
      <c r="A77" s="29">
        <v>4</v>
      </c>
      <c r="B77" s="42">
        <f t="shared" si="2"/>
        <v>39.200000000000003</v>
      </c>
      <c r="C77" s="31">
        <v>6.360331685546579</v>
      </c>
      <c r="D77" s="29">
        <v>4</v>
      </c>
      <c r="E77" s="42">
        <f t="shared" si="3"/>
        <v>39.200000000000003</v>
      </c>
    </row>
    <row r="78" spans="1:5" x14ac:dyDescent="0.25">
      <c r="A78" s="29">
        <v>5</v>
      </c>
      <c r="B78" s="42">
        <f t="shared" si="2"/>
        <v>41</v>
      </c>
      <c r="C78" s="31">
        <v>6.797422919921539</v>
      </c>
      <c r="D78" s="29">
        <v>5</v>
      </c>
      <c r="E78" s="42">
        <f t="shared" si="3"/>
        <v>41</v>
      </c>
    </row>
    <row r="79" spans="1:5" x14ac:dyDescent="0.25">
      <c r="A79" s="29">
        <v>6</v>
      </c>
      <c r="B79" s="42">
        <f t="shared" si="2"/>
        <v>42.8</v>
      </c>
      <c r="C79" s="31">
        <v>7.2608998948191035</v>
      </c>
      <c r="D79" s="29">
        <v>6</v>
      </c>
      <c r="E79" s="42">
        <f t="shared" si="3"/>
        <v>42.8</v>
      </c>
    </row>
    <row r="80" spans="1:5" x14ac:dyDescent="0.25">
      <c r="A80" s="29">
        <v>7</v>
      </c>
      <c r="B80" s="42">
        <f t="shared" si="2"/>
        <v>44.6</v>
      </c>
      <c r="C80" s="31">
        <v>7.7481577806675332</v>
      </c>
      <c r="D80" s="29">
        <v>7</v>
      </c>
      <c r="E80" s="42">
        <f t="shared" si="3"/>
        <v>44.6</v>
      </c>
    </row>
    <row r="81" spans="1:5" x14ac:dyDescent="0.25">
      <c r="A81" s="29">
        <v>8</v>
      </c>
      <c r="B81" s="42">
        <f t="shared" si="2"/>
        <v>46.4</v>
      </c>
      <c r="C81" s="31">
        <v>8.2681981344106674</v>
      </c>
      <c r="D81" s="29">
        <v>8</v>
      </c>
      <c r="E81" s="42">
        <f t="shared" si="3"/>
        <v>46.4</v>
      </c>
    </row>
    <row r="82" spans="1:5" x14ac:dyDescent="0.25">
      <c r="A82" s="29">
        <v>9</v>
      </c>
      <c r="B82" s="42">
        <f t="shared" si="2"/>
        <v>48.2</v>
      </c>
      <c r="C82" s="31">
        <v>8.8152923418396689</v>
      </c>
      <c r="D82" s="29">
        <v>9</v>
      </c>
      <c r="E82" s="42">
        <f t="shared" si="3"/>
        <v>48.2</v>
      </c>
    </row>
    <row r="83" spans="1:5" x14ac:dyDescent="0.25">
      <c r="A83" s="29">
        <v>10</v>
      </c>
      <c r="B83" s="42">
        <f t="shared" si="2"/>
        <v>50</v>
      </c>
      <c r="C83" s="31">
        <v>9.3968119764551279</v>
      </c>
      <c r="D83" s="29">
        <v>10</v>
      </c>
      <c r="E83" s="42">
        <f t="shared" si="3"/>
        <v>50</v>
      </c>
    </row>
    <row r="84" spans="1:5" x14ac:dyDescent="0.25">
      <c r="A84" s="29">
        <v>11</v>
      </c>
      <c r="B84" s="42">
        <f t="shared" si="2"/>
        <v>51.8</v>
      </c>
      <c r="C84" s="31">
        <v>10.012393389378316</v>
      </c>
      <c r="D84" s="29">
        <v>11</v>
      </c>
      <c r="E84" s="42">
        <f t="shared" si="3"/>
        <v>51.8</v>
      </c>
    </row>
    <row r="85" spans="1:5" x14ac:dyDescent="0.25">
      <c r="A85" s="29">
        <v>12</v>
      </c>
      <c r="B85" s="42">
        <f t="shared" si="2"/>
        <v>53.6</v>
      </c>
      <c r="C85" s="31">
        <v>10.661678035574415</v>
      </c>
      <c r="D85" s="29">
        <v>12</v>
      </c>
      <c r="E85" s="42">
        <f t="shared" si="3"/>
        <v>53.6</v>
      </c>
    </row>
    <row r="86" spans="1:5" x14ac:dyDescent="0.25">
      <c r="A86" s="29">
        <v>13</v>
      </c>
      <c r="B86" s="42">
        <f t="shared" si="2"/>
        <v>55.400000000000006</v>
      </c>
      <c r="C86" s="31">
        <v>11.344312384624478</v>
      </c>
      <c r="D86" s="29">
        <v>13</v>
      </c>
      <c r="E86" s="42">
        <f t="shared" si="3"/>
        <v>55.400000000000006</v>
      </c>
    </row>
    <row r="87" spans="1:5" x14ac:dyDescent="0.25">
      <c r="A87" s="29">
        <v>14</v>
      </c>
      <c r="B87" s="42">
        <f t="shared" si="2"/>
        <v>57.2</v>
      </c>
      <c r="C87" s="31">
        <v>12.067499460058693</v>
      </c>
      <c r="D87" s="29">
        <v>14</v>
      </c>
      <c r="E87" s="42">
        <f t="shared" si="3"/>
        <v>57.2</v>
      </c>
    </row>
    <row r="88" spans="1:5" x14ac:dyDescent="0.25">
      <c r="A88" s="29">
        <v>15</v>
      </c>
      <c r="B88" s="42">
        <f t="shared" si="2"/>
        <v>59</v>
      </c>
      <c r="C88" s="31">
        <v>12.823291431874008</v>
      </c>
      <c r="D88" s="29">
        <v>15</v>
      </c>
      <c r="E88" s="42">
        <f t="shared" si="3"/>
        <v>59</v>
      </c>
    </row>
    <row r="89" spans="1:5" x14ac:dyDescent="0.25">
      <c r="A89" s="29">
        <v>16</v>
      </c>
      <c r="B89" s="42">
        <f t="shared" si="2"/>
        <v>60.8</v>
      </c>
      <c r="C89" s="31">
        <v>13.626348573545537</v>
      </c>
      <c r="D89" s="29">
        <v>16</v>
      </c>
      <c r="E89" s="42">
        <f t="shared" si="3"/>
        <v>60.8</v>
      </c>
    </row>
    <row r="90" spans="1:5" x14ac:dyDescent="0.25">
      <c r="A90" s="29">
        <v>17</v>
      </c>
      <c r="B90" s="42">
        <f t="shared" si="2"/>
        <v>62.6</v>
      </c>
      <c r="C90" s="31">
        <v>14.476181935040282</v>
      </c>
      <c r="D90" s="29">
        <v>17</v>
      </c>
      <c r="E90" s="42">
        <f t="shared" si="3"/>
        <v>62.6</v>
      </c>
    </row>
    <row r="91" spans="1:5" x14ac:dyDescent="0.25">
      <c r="A91" s="29">
        <v>18</v>
      </c>
      <c r="B91" s="42">
        <f t="shared" si="2"/>
        <v>64.400000000000006</v>
      </c>
      <c r="C91" s="31">
        <v>15.364861463020809</v>
      </c>
      <c r="D91" s="29">
        <v>18</v>
      </c>
      <c r="E91" s="42">
        <f t="shared" si="3"/>
        <v>64.400000000000006</v>
      </c>
    </row>
    <row r="92" spans="1:5" x14ac:dyDescent="0.25">
      <c r="A92" s="29">
        <v>19</v>
      </c>
      <c r="B92" s="42">
        <f t="shared" si="2"/>
        <v>66.2</v>
      </c>
      <c r="C92" s="31">
        <v>16.299410371056524</v>
      </c>
      <c r="D92" s="29">
        <v>19</v>
      </c>
      <c r="E92" s="42">
        <f t="shared" si="3"/>
        <v>66.2</v>
      </c>
    </row>
    <row r="93" spans="1:5" x14ac:dyDescent="0.25">
      <c r="A93" s="29">
        <v>20</v>
      </c>
      <c r="B93" s="42">
        <f t="shared" si="2"/>
        <v>68</v>
      </c>
      <c r="C93" s="31">
        <v>17.28897508843097</v>
      </c>
      <c r="D93" s="29">
        <v>20</v>
      </c>
      <c r="E93" s="42">
        <f t="shared" si="3"/>
        <v>68</v>
      </c>
    </row>
    <row r="94" spans="1:5" x14ac:dyDescent="0.25">
      <c r="A94" s="29">
        <v>21</v>
      </c>
      <c r="B94" s="42">
        <f t="shared" si="2"/>
        <v>69.800000000000011</v>
      </c>
      <c r="C94" s="31">
        <v>18.326359585880297</v>
      </c>
      <c r="D94" s="29">
        <v>21</v>
      </c>
      <c r="E94" s="42">
        <f t="shared" si="3"/>
        <v>69.800000000000011</v>
      </c>
    </row>
    <row r="95" spans="1:5" x14ac:dyDescent="0.25">
      <c r="A95" s="29">
        <v>22</v>
      </c>
      <c r="B95" s="42">
        <f t="shared" si="2"/>
        <v>71.599999999999994</v>
      </c>
      <c r="C95" s="31">
        <v>19.417689713693768</v>
      </c>
      <c r="D95" s="29">
        <v>22</v>
      </c>
      <c r="E95" s="42">
        <f t="shared" si="3"/>
        <v>71.599999999999994</v>
      </c>
    </row>
    <row r="96" spans="1:5" x14ac:dyDescent="0.25">
      <c r="A96" s="29">
        <v>23</v>
      </c>
      <c r="B96" s="42">
        <f t="shared" si="2"/>
        <v>73.400000000000006</v>
      </c>
      <c r="C96" s="31">
        <v>20.564615330545109</v>
      </c>
      <c r="D96" s="29">
        <v>23</v>
      </c>
      <c r="E96" s="42">
        <f t="shared" si="3"/>
        <v>73.400000000000006</v>
      </c>
    </row>
    <row r="97" spans="1:5" x14ac:dyDescent="0.25">
      <c r="A97" s="29">
        <v>24</v>
      </c>
      <c r="B97" s="42">
        <f t="shared" si="2"/>
        <v>75.2</v>
      </c>
      <c r="C97" s="31">
        <v>21.768764074789217</v>
      </c>
      <c r="D97" s="29">
        <v>24</v>
      </c>
      <c r="E97" s="42">
        <f t="shared" si="3"/>
        <v>75.2</v>
      </c>
    </row>
    <row r="98" spans="1:5" x14ac:dyDescent="0.25">
      <c r="A98" s="29">
        <v>25</v>
      </c>
      <c r="B98" s="42">
        <f t="shared" si="2"/>
        <v>77</v>
      </c>
      <c r="C98" s="31">
        <v>23.033923599898763</v>
      </c>
      <c r="D98" s="29">
        <v>25</v>
      </c>
      <c r="E98" s="42">
        <f t="shared" si="3"/>
        <v>77</v>
      </c>
    </row>
    <row r="99" spans="1:5" x14ac:dyDescent="0.25">
      <c r="A99" s="29">
        <v>26</v>
      </c>
      <c r="B99" s="42">
        <f t="shared" si="2"/>
        <v>78.800000000000011</v>
      </c>
      <c r="C99" s="31">
        <v>24.360931467846147</v>
      </c>
      <c r="D99" s="29">
        <v>26</v>
      </c>
      <c r="E99" s="42">
        <f t="shared" si="3"/>
        <v>78.800000000000011</v>
      </c>
    </row>
    <row r="100" spans="1:5" x14ac:dyDescent="0.25">
      <c r="A100" s="29">
        <v>27</v>
      </c>
      <c r="B100" s="42">
        <f t="shared" si="2"/>
        <v>80.599999999999994</v>
      </c>
      <c r="C100" s="31">
        <v>25.754226267880362</v>
      </c>
      <c r="D100" s="29">
        <v>27</v>
      </c>
      <c r="E100" s="42">
        <f t="shared" si="3"/>
        <v>80.599999999999994</v>
      </c>
    </row>
    <row r="101" spans="1:5" x14ac:dyDescent="0.25">
      <c r="A101" s="29">
        <v>28</v>
      </c>
      <c r="B101" s="42">
        <f t="shared" si="2"/>
        <v>82.4</v>
      </c>
      <c r="C101" s="31">
        <v>27.214587410553179</v>
      </c>
      <c r="D101" s="29">
        <v>28</v>
      </c>
      <c r="E101" s="42">
        <f t="shared" si="3"/>
        <v>82.4</v>
      </c>
    </row>
    <row r="102" spans="1:5" x14ac:dyDescent="0.25">
      <c r="A102" s="29">
        <v>29</v>
      </c>
      <c r="B102" s="42">
        <f t="shared" si="2"/>
        <v>84.2</v>
      </c>
      <c r="C102" s="31">
        <v>28.745654601457701</v>
      </c>
      <c r="D102" s="29">
        <v>29</v>
      </c>
      <c r="E102" s="42">
        <f t="shared" si="3"/>
        <v>84.2</v>
      </c>
    </row>
    <row r="103" spans="1:5" x14ac:dyDescent="0.25">
      <c r="A103" s="29">
        <v>30</v>
      </c>
      <c r="B103" s="42">
        <f t="shared" si="2"/>
        <v>86</v>
      </c>
      <c r="C103" s="31">
        <v>30.349588925082369</v>
      </c>
      <c r="D103" s="29">
        <v>30</v>
      </c>
      <c r="E103" s="42">
        <f t="shared" si="3"/>
        <v>86</v>
      </c>
    </row>
    <row r="104" spans="1:5" x14ac:dyDescent="0.25">
      <c r="A104" s="29">
        <v>31</v>
      </c>
      <c r="B104" s="42">
        <f t="shared" si="2"/>
        <v>87.800000000000011</v>
      </c>
      <c r="C104" s="31">
        <v>32.029948896949783</v>
      </c>
      <c r="D104" s="29">
        <v>31</v>
      </c>
      <c r="E104" s="42">
        <f t="shared" si="3"/>
        <v>87.800000000000011</v>
      </c>
    </row>
    <row r="105" spans="1:5" x14ac:dyDescent="0.25">
      <c r="A105" s="29">
        <v>32</v>
      </c>
      <c r="B105" s="42">
        <f t="shared" si="2"/>
        <v>89.6</v>
      </c>
      <c r="C105" s="31">
        <v>33.789535767834174</v>
      </c>
      <c r="D105" s="29">
        <v>32</v>
      </c>
      <c r="E105" s="42">
        <f t="shared" si="3"/>
        <v>89.6</v>
      </c>
    </row>
    <row r="106" spans="1:5" x14ac:dyDescent="0.25">
      <c r="A106" s="29">
        <v>33</v>
      </c>
      <c r="B106" s="42">
        <f t="shared" si="2"/>
        <v>91.4</v>
      </c>
      <c r="C106" s="31">
        <v>35.631114170852562</v>
      </c>
      <c r="D106" s="29">
        <v>33</v>
      </c>
      <c r="E106" s="42">
        <f t="shared" si="3"/>
        <v>91.4</v>
      </c>
    </row>
    <row r="107" spans="1:5" x14ac:dyDescent="0.25">
      <c r="A107" s="29">
        <v>34</v>
      </c>
      <c r="B107" s="42">
        <f t="shared" si="2"/>
        <v>93.2</v>
      </c>
      <c r="C107" s="31">
        <v>37.557412717843583</v>
      </c>
      <c r="D107" s="29">
        <v>34</v>
      </c>
      <c r="E107" s="42">
        <f t="shared" si="3"/>
        <v>93.2</v>
      </c>
    </row>
    <row r="108" spans="1:5" x14ac:dyDescent="0.25">
      <c r="A108" s="29">
        <v>35</v>
      </c>
      <c r="B108" s="42">
        <f t="shared" si="2"/>
        <v>95</v>
      </c>
      <c r="C108" s="31">
        <v>39.572531932739999</v>
      </c>
      <c r="D108" s="29">
        <v>35</v>
      </c>
      <c r="E108" s="42">
        <f t="shared" si="3"/>
        <v>95</v>
      </c>
    </row>
    <row r="109" spans="1:5" x14ac:dyDescent="0.25">
      <c r="A109" s="29">
        <v>36</v>
      </c>
      <c r="B109" s="42">
        <f t="shared" si="2"/>
        <v>96.8</v>
      </c>
      <c r="C109" s="31">
        <v>41.678415067130707</v>
      </c>
      <c r="D109" s="29">
        <v>36</v>
      </c>
      <c r="E109" s="42">
        <f t="shared" si="3"/>
        <v>96.8</v>
      </c>
    </row>
    <row r="110" spans="1:5" x14ac:dyDescent="0.25">
      <c r="A110" s="29">
        <v>37</v>
      </c>
      <c r="B110" s="42">
        <f t="shared" si="2"/>
        <v>98.600000000000009</v>
      </c>
      <c r="C110" s="31">
        <v>43.879077701805166</v>
      </c>
      <c r="D110" s="29">
        <v>37</v>
      </c>
      <c r="E110" s="42">
        <f t="shared" si="3"/>
        <v>98.600000000000009</v>
      </c>
    </row>
    <row r="111" spans="1:5" x14ac:dyDescent="0.25">
      <c r="A111" s="29">
        <v>38</v>
      </c>
      <c r="B111" s="42">
        <f t="shared" si="2"/>
        <v>100.4</v>
      </c>
      <c r="C111" s="31">
        <v>46.17848377021145</v>
      </c>
      <c r="D111" s="29">
        <v>38</v>
      </c>
      <c r="E111" s="42">
        <f t="shared" si="3"/>
        <v>100.4</v>
      </c>
    </row>
    <row r="112" spans="1:5" x14ac:dyDescent="0.25">
      <c r="A112" s="29">
        <v>39</v>
      </c>
      <c r="B112" s="42">
        <f t="shared" si="2"/>
        <v>102.2</v>
      </c>
      <c r="C112" s="31">
        <v>48.579851733297772</v>
      </c>
      <c r="D112" s="29">
        <v>39</v>
      </c>
      <c r="E112" s="42">
        <f t="shared" si="3"/>
        <v>102.2</v>
      </c>
    </row>
    <row r="113" spans="1:5" x14ac:dyDescent="0.25">
      <c r="A113" s="29">
        <v>40</v>
      </c>
      <c r="B113" s="42">
        <f t="shared" si="2"/>
        <v>104</v>
      </c>
      <c r="C113" s="31">
        <v>51.08566648801883</v>
      </c>
      <c r="D113" s="29">
        <v>40</v>
      </c>
      <c r="E113" s="42">
        <f t="shared" si="3"/>
        <v>104</v>
      </c>
    </row>
    <row r="114" spans="1:5" x14ac:dyDescent="0.25">
      <c r="A114" s="29">
        <v>41</v>
      </c>
      <c r="B114" s="42">
        <f t="shared" si="2"/>
        <v>105.8</v>
      </c>
      <c r="C114" s="31">
        <v>53.699761733190869</v>
      </c>
      <c r="D114" s="29">
        <v>41</v>
      </c>
      <c r="E114" s="42">
        <f t="shared" si="3"/>
        <v>105.8</v>
      </c>
    </row>
    <row r="115" spans="1:5" x14ac:dyDescent="0.25">
      <c r="A115" s="29">
        <v>42</v>
      </c>
      <c r="B115" s="42">
        <f t="shared" si="2"/>
        <v>107.60000000000001</v>
      </c>
      <c r="C115" s="31">
        <v>56.432802856730035</v>
      </c>
      <c r="D115" s="29">
        <v>42</v>
      </c>
      <c r="E115" s="42">
        <f t="shared" si="3"/>
        <v>107.60000000000001</v>
      </c>
    </row>
    <row r="116" spans="1:5" x14ac:dyDescent="0.25">
      <c r="A116" s="29">
        <v>43</v>
      </c>
      <c r="B116" s="42">
        <f t="shared" si="2"/>
        <v>109.4</v>
      </c>
      <c r="C116" s="31">
        <v>59.27200100958558</v>
      </c>
      <c r="D116" s="29">
        <v>43</v>
      </c>
      <c r="E116" s="42">
        <f t="shared" si="3"/>
        <v>109.4</v>
      </c>
    </row>
    <row r="117" spans="1:5" x14ac:dyDescent="0.25">
      <c r="A117" s="29">
        <v>44</v>
      </c>
      <c r="B117" s="42">
        <f t="shared" si="2"/>
        <v>111.2</v>
      </c>
      <c r="C117" s="31">
        <v>62.236862436228243</v>
      </c>
      <c r="D117" s="29">
        <v>44</v>
      </c>
      <c r="E117" s="42">
        <f t="shared" si="3"/>
        <v>111.2</v>
      </c>
    </row>
    <row r="118" spans="1:5" x14ac:dyDescent="0.25">
      <c r="A118" s="29">
        <v>45</v>
      </c>
      <c r="B118" s="42">
        <f t="shared" si="2"/>
        <v>113</v>
      </c>
      <c r="C118" s="31">
        <v>65.333017095904466</v>
      </c>
      <c r="D118" s="29">
        <v>45</v>
      </c>
      <c r="E118" s="42">
        <f t="shared" si="3"/>
        <v>113</v>
      </c>
    </row>
    <row r="119" spans="1:5" x14ac:dyDescent="0.25">
      <c r="A119" s="29">
        <v>46</v>
      </c>
      <c r="B119" s="42">
        <f t="shared" si="2"/>
        <v>114.8</v>
      </c>
      <c r="C119" s="31">
        <v>68.552436159269931</v>
      </c>
      <c r="D119" s="29">
        <v>46</v>
      </c>
      <c r="E119" s="42">
        <f t="shared" si="3"/>
        <v>114.8</v>
      </c>
    </row>
    <row r="120" spans="1:5" x14ac:dyDescent="0.25">
      <c r="A120" s="29">
        <v>47</v>
      </c>
      <c r="B120" s="42">
        <f t="shared" si="2"/>
        <v>116.60000000000001</v>
      </c>
      <c r="C120" s="31">
        <v>71.927828348504548</v>
      </c>
      <c r="D120" s="29">
        <v>47</v>
      </c>
      <c r="E120" s="42">
        <f t="shared" si="3"/>
        <v>116.60000000000001</v>
      </c>
    </row>
    <row r="121" spans="1:5" x14ac:dyDescent="0.25">
      <c r="A121" s="29">
        <v>48</v>
      </c>
      <c r="B121" s="42">
        <f t="shared" si="2"/>
        <v>118.4</v>
      </c>
      <c r="C121" s="31">
        <v>75.417225375296908</v>
      </c>
      <c r="D121" s="29">
        <v>48</v>
      </c>
      <c r="E121" s="42">
        <f t="shared" si="3"/>
        <v>118.4</v>
      </c>
    </row>
    <row r="122" spans="1:5" x14ac:dyDescent="0.25">
      <c r="A122" s="29">
        <v>49</v>
      </c>
      <c r="B122" s="42">
        <f t="shared" si="2"/>
        <v>120.2</v>
      </c>
      <c r="C122" s="31">
        <v>79.019565082775358</v>
      </c>
      <c r="D122" s="29">
        <v>49</v>
      </c>
      <c r="E122" s="42">
        <f t="shared" si="3"/>
        <v>120.2</v>
      </c>
    </row>
    <row r="123" spans="1:5" x14ac:dyDescent="0.25">
      <c r="A123" s="29">
        <v>50</v>
      </c>
      <c r="B123" s="42">
        <f t="shared" si="2"/>
        <v>122</v>
      </c>
      <c r="C123" s="31">
        <v>82.800898060955959</v>
      </c>
      <c r="D123" s="29">
        <v>50</v>
      </c>
      <c r="E123" s="42">
        <f t="shared" si="3"/>
        <v>122</v>
      </c>
    </row>
    <row r="124" spans="1:5" x14ac:dyDescent="0.25">
      <c r="A124" s="29">
        <v>51</v>
      </c>
      <c r="B124" s="42">
        <f t="shared" si="2"/>
        <v>123.8</v>
      </c>
      <c r="C124" s="31">
        <v>86.759566964739605</v>
      </c>
      <c r="D124" s="29">
        <v>51</v>
      </c>
      <c r="E124" s="42">
        <f t="shared" si="3"/>
        <v>123.8</v>
      </c>
    </row>
    <row r="125" spans="1:5" x14ac:dyDescent="0.25">
      <c r="A125" s="29">
        <v>52</v>
      </c>
      <c r="B125" s="42">
        <f t="shared" si="2"/>
        <v>125.60000000000001</v>
      </c>
      <c r="C125" s="31">
        <v>90.827248174452322</v>
      </c>
      <c r="D125" s="29">
        <v>52</v>
      </c>
      <c r="E125" s="42">
        <f t="shared" si="3"/>
        <v>125.60000000000001</v>
      </c>
    </row>
    <row r="126" spans="1:5" x14ac:dyDescent="0.25">
      <c r="A126" s="29">
        <v>53</v>
      </c>
      <c r="B126" s="42">
        <f t="shared" si="2"/>
        <v>127.4</v>
      </c>
      <c r="C126" s="31">
        <v>95.069420621687527</v>
      </c>
      <c r="D126" s="29">
        <v>53</v>
      </c>
      <c r="E126" s="42">
        <f t="shared" si="3"/>
        <v>127.4</v>
      </c>
    </row>
    <row r="127" spans="1:5" x14ac:dyDescent="0.25">
      <c r="A127" s="29">
        <v>54</v>
      </c>
      <c r="B127" s="42">
        <f t="shared" si="2"/>
        <v>129.19999999999999</v>
      </c>
      <c r="C127" s="31">
        <v>99.484483469403727</v>
      </c>
      <c r="D127" s="29">
        <v>54</v>
      </c>
      <c r="E127" s="42">
        <f t="shared" si="3"/>
        <v>129.19999999999999</v>
      </c>
    </row>
    <row r="128" spans="1:5" x14ac:dyDescent="0.25">
      <c r="A128" s="29">
        <v>55</v>
      </c>
      <c r="B128" s="42">
        <f t="shared" si="2"/>
        <v>131</v>
      </c>
      <c r="C128" s="31">
        <v>104.07085540296237</v>
      </c>
      <c r="D128" s="29">
        <v>55</v>
      </c>
      <c r="E128" s="42">
        <f t="shared" si="3"/>
        <v>131</v>
      </c>
    </row>
    <row r="129" spans="1:5" x14ac:dyDescent="0.25">
      <c r="A129" s="29">
        <v>56</v>
      </c>
      <c r="B129" s="42">
        <f t="shared" si="2"/>
        <v>132.80000000000001</v>
      </c>
      <c r="C129" s="31">
        <v>108.82697433343476</v>
      </c>
      <c r="D129" s="29">
        <v>56</v>
      </c>
      <c r="E129" s="42">
        <f t="shared" si="3"/>
        <v>132.80000000000001</v>
      </c>
    </row>
    <row r="130" spans="1:5" x14ac:dyDescent="0.25">
      <c r="A130" s="29">
        <v>57</v>
      </c>
      <c r="B130" s="42">
        <f t="shared" si="2"/>
        <v>134.60000000000002</v>
      </c>
      <c r="C130" s="31">
        <v>113.75129710630361</v>
      </c>
      <c r="D130" s="29">
        <v>57</v>
      </c>
      <c r="E130" s="42">
        <f t="shared" si="3"/>
        <v>134.60000000000002</v>
      </c>
    </row>
    <row r="131" spans="1:5" x14ac:dyDescent="0.25">
      <c r="A131" s="29">
        <v>58</v>
      </c>
      <c r="B131" s="42">
        <f t="shared" si="2"/>
        <v>136.4</v>
      </c>
      <c r="C131" s="31">
        <v>118.8422992154444</v>
      </c>
      <c r="D131" s="29">
        <v>58</v>
      </c>
      <c r="E131" s="42">
        <f t="shared" si="3"/>
        <v>136.4</v>
      </c>
    </row>
    <row r="132" spans="1:5" x14ac:dyDescent="0.25">
      <c r="A132" s="29">
        <v>59</v>
      </c>
      <c r="B132" s="42">
        <f t="shared" ref="B132:B195" si="4">32+((9/5)*A132)</f>
        <v>138.19999999999999</v>
      </c>
      <c r="C132" s="31">
        <v>124.16375515064159</v>
      </c>
      <c r="D132" s="29">
        <v>59</v>
      </c>
      <c r="E132" s="42">
        <f t="shared" ref="E132:E195" si="5">32+((9/5)*D132)</f>
        <v>138.19999999999999</v>
      </c>
    </row>
    <row r="133" spans="1:5" x14ac:dyDescent="0.25">
      <c r="A133" s="29">
        <v>60</v>
      </c>
      <c r="B133" s="42">
        <f t="shared" si="4"/>
        <v>140</v>
      </c>
      <c r="C133" s="31">
        <v>129.64850416085787</v>
      </c>
      <c r="D133" s="29">
        <v>60</v>
      </c>
      <c r="E133" s="42">
        <f t="shared" si="5"/>
        <v>140</v>
      </c>
    </row>
    <row r="134" spans="1:5" x14ac:dyDescent="0.25">
      <c r="A134" s="29">
        <v>61</v>
      </c>
      <c r="B134" s="42">
        <f t="shared" si="4"/>
        <v>141.80000000000001</v>
      </c>
      <c r="C134" s="31">
        <v>135.35996926822557</v>
      </c>
      <c r="D134" s="29">
        <v>61</v>
      </c>
      <c r="E134" s="42">
        <f t="shared" si="5"/>
        <v>141.80000000000001</v>
      </c>
    </row>
    <row r="135" spans="1:5" x14ac:dyDescent="0.25">
      <c r="A135" s="29">
        <v>62</v>
      </c>
      <c r="B135" s="42">
        <f t="shared" si="4"/>
        <v>143.60000000000002</v>
      </c>
      <c r="C135" s="31">
        <v>141.29612017933738</v>
      </c>
      <c r="D135" s="29">
        <v>62</v>
      </c>
      <c r="E135" s="42">
        <f t="shared" si="5"/>
        <v>143.60000000000002</v>
      </c>
    </row>
    <row r="136" spans="1:5" x14ac:dyDescent="0.25">
      <c r="A136" s="29">
        <v>63</v>
      </c>
      <c r="B136" s="42">
        <f t="shared" si="4"/>
        <v>145.4</v>
      </c>
      <c r="C136" s="31">
        <v>147.39044729291803</v>
      </c>
      <c r="D136" s="29">
        <v>63</v>
      </c>
      <c r="E136" s="42">
        <f t="shared" si="5"/>
        <v>145.4</v>
      </c>
    </row>
    <row r="137" spans="1:5" x14ac:dyDescent="0.25">
      <c r="A137" s="29">
        <v>64</v>
      </c>
      <c r="B137" s="42">
        <f t="shared" si="4"/>
        <v>147.19999999999999</v>
      </c>
      <c r="C137" s="31">
        <v>153.7701666583061</v>
      </c>
      <c r="D137" s="29">
        <v>64</v>
      </c>
      <c r="E137" s="42">
        <f t="shared" si="5"/>
        <v>147.19999999999999</v>
      </c>
    </row>
    <row r="138" spans="1:5" x14ac:dyDescent="0.25">
      <c r="A138" s="29">
        <v>65</v>
      </c>
      <c r="B138" s="42">
        <f t="shared" si="4"/>
        <v>149</v>
      </c>
      <c r="C138" s="31">
        <v>160.3686234075351</v>
      </c>
      <c r="D138" s="29">
        <v>65</v>
      </c>
      <c r="E138" s="42">
        <f t="shared" si="5"/>
        <v>149</v>
      </c>
    </row>
    <row r="139" spans="1:5" x14ac:dyDescent="0.25">
      <c r="A139" s="29">
        <v>66</v>
      </c>
      <c r="B139" s="42">
        <f t="shared" si="4"/>
        <v>150.80000000000001</v>
      </c>
      <c r="C139" s="31">
        <v>167.18388181154444</v>
      </c>
      <c r="D139" s="29">
        <v>66</v>
      </c>
      <c r="E139" s="42">
        <f t="shared" si="5"/>
        <v>150.80000000000001</v>
      </c>
    </row>
    <row r="140" spans="1:5" x14ac:dyDescent="0.25">
      <c r="A140" s="29">
        <v>67</v>
      </c>
      <c r="B140" s="42">
        <f t="shared" si="4"/>
        <v>152.60000000000002</v>
      </c>
      <c r="C140" s="31">
        <v>174.21402891455671</v>
      </c>
      <c r="D140" s="29">
        <v>67</v>
      </c>
      <c r="E140" s="42">
        <f t="shared" si="5"/>
        <v>152.60000000000002</v>
      </c>
    </row>
    <row r="141" spans="1:5" x14ac:dyDescent="0.25">
      <c r="A141" s="29">
        <v>68</v>
      </c>
      <c r="B141" s="42">
        <f t="shared" si="4"/>
        <v>154.4</v>
      </c>
      <c r="C141" s="31">
        <v>181.52073187938788</v>
      </c>
      <c r="D141" s="29">
        <v>68</v>
      </c>
      <c r="E141" s="42">
        <f t="shared" si="5"/>
        <v>154.4</v>
      </c>
    </row>
    <row r="142" spans="1:5" x14ac:dyDescent="0.25">
      <c r="A142" s="29">
        <v>69</v>
      </c>
      <c r="B142" s="42">
        <f t="shared" si="4"/>
        <v>156.19999999999999</v>
      </c>
      <c r="C142" s="31">
        <v>189.10156477742541</v>
      </c>
      <c r="D142" s="29">
        <v>69</v>
      </c>
      <c r="E142" s="42">
        <f t="shared" si="5"/>
        <v>156.19999999999999</v>
      </c>
    </row>
    <row r="143" spans="1:5" x14ac:dyDescent="0.25">
      <c r="A143" s="29">
        <v>70</v>
      </c>
      <c r="B143" s="42">
        <f t="shared" si="4"/>
        <v>158</v>
      </c>
      <c r="C143" s="31">
        <v>196.89094289025294</v>
      </c>
      <c r="D143" s="29">
        <v>70</v>
      </c>
      <c r="E143" s="42">
        <f t="shared" si="5"/>
        <v>158</v>
      </c>
    </row>
    <row r="144" spans="1:5" x14ac:dyDescent="0.25">
      <c r="A144" s="29">
        <f>A143+1</f>
        <v>71</v>
      </c>
      <c r="B144" s="42">
        <f t="shared" si="4"/>
        <v>159.80000000000001</v>
      </c>
      <c r="C144" s="29">
        <v>205.72319999999999</v>
      </c>
      <c r="D144" s="29">
        <f>D143+1</f>
        <v>71</v>
      </c>
      <c r="E144" s="42">
        <f t="shared" si="5"/>
        <v>159.80000000000001</v>
      </c>
    </row>
    <row r="145" spans="1:5" x14ac:dyDescent="0.25">
      <c r="A145" s="29">
        <f t="shared" ref="A145:A208" si="6">A144+1</f>
        <v>72</v>
      </c>
      <c r="B145" s="42">
        <f t="shared" si="4"/>
        <v>161.6</v>
      </c>
      <c r="C145" s="29">
        <v>214.40774999999999</v>
      </c>
      <c r="D145" s="29">
        <f t="shared" ref="D145:D194" si="7">D144+1</f>
        <v>72</v>
      </c>
      <c r="E145" s="42">
        <f t="shared" si="5"/>
        <v>161.6</v>
      </c>
    </row>
    <row r="146" spans="1:5" x14ac:dyDescent="0.25">
      <c r="A146" s="29">
        <f t="shared" si="6"/>
        <v>73</v>
      </c>
      <c r="B146" s="42">
        <f t="shared" si="4"/>
        <v>163.4</v>
      </c>
      <c r="C146" s="29">
        <v>223.04208</v>
      </c>
      <c r="D146" s="29">
        <f t="shared" si="7"/>
        <v>73</v>
      </c>
      <c r="E146" s="42">
        <f t="shared" si="5"/>
        <v>163.4</v>
      </c>
    </row>
    <row r="147" spans="1:5" x14ac:dyDescent="0.25">
      <c r="A147" s="29">
        <f t="shared" si="6"/>
        <v>74</v>
      </c>
      <c r="B147" s="42">
        <f t="shared" si="4"/>
        <v>165.20000000000002</v>
      </c>
      <c r="C147" s="29">
        <v>231.6267</v>
      </c>
      <c r="D147" s="29">
        <f t="shared" si="7"/>
        <v>74</v>
      </c>
      <c r="E147" s="42">
        <f t="shared" si="5"/>
        <v>165.20000000000002</v>
      </c>
    </row>
    <row r="148" spans="1:5" x14ac:dyDescent="0.25">
      <c r="A148" s="29">
        <f t="shared" si="6"/>
        <v>75</v>
      </c>
      <c r="B148" s="42">
        <f t="shared" si="4"/>
        <v>167</v>
      </c>
      <c r="C148" s="29">
        <v>240.16200000000001</v>
      </c>
      <c r="D148" s="29">
        <f t="shared" si="7"/>
        <v>75</v>
      </c>
      <c r="E148" s="42">
        <f t="shared" si="5"/>
        <v>167</v>
      </c>
    </row>
    <row r="149" spans="1:5" x14ac:dyDescent="0.25">
      <c r="A149" s="29">
        <f t="shared" si="6"/>
        <v>76</v>
      </c>
      <c r="B149" s="42">
        <f t="shared" si="4"/>
        <v>168.8</v>
      </c>
      <c r="C149" s="29">
        <v>250.41127</v>
      </c>
      <c r="D149" s="29">
        <f t="shared" si="7"/>
        <v>76</v>
      </c>
      <c r="E149" s="42">
        <f t="shared" si="5"/>
        <v>168.8</v>
      </c>
    </row>
    <row r="150" spans="1:5" x14ac:dyDescent="0.25">
      <c r="A150" s="29">
        <f t="shared" si="6"/>
        <v>77</v>
      </c>
      <c r="B150" s="42">
        <f t="shared" si="4"/>
        <v>170.6</v>
      </c>
      <c r="C150" s="29">
        <v>260.60196000000002</v>
      </c>
      <c r="D150" s="29">
        <f t="shared" si="7"/>
        <v>77</v>
      </c>
      <c r="E150" s="42">
        <f t="shared" si="5"/>
        <v>170.6</v>
      </c>
    </row>
    <row r="151" spans="1:5" x14ac:dyDescent="0.25">
      <c r="A151" s="29">
        <f t="shared" si="6"/>
        <v>78</v>
      </c>
      <c r="B151" s="42">
        <f t="shared" si="4"/>
        <v>172.4</v>
      </c>
      <c r="C151" s="29">
        <v>270.73464999999999</v>
      </c>
      <c r="D151" s="29">
        <f t="shared" si="7"/>
        <v>78</v>
      </c>
      <c r="E151" s="42">
        <f t="shared" si="5"/>
        <v>172.4</v>
      </c>
    </row>
    <row r="152" spans="1:5" x14ac:dyDescent="0.25">
      <c r="A152" s="29">
        <f t="shared" si="6"/>
        <v>79</v>
      </c>
      <c r="B152" s="42">
        <f t="shared" si="4"/>
        <v>174.20000000000002</v>
      </c>
      <c r="C152" s="29">
        <v>280.80975000000001</v>
      </c>
      <c r="D152" s="29">
        <f t="shared" si="7"/>
        <v>79</v>
      </c>
      <c r="E152" s="42">
        <f t="shared" si="5"/>
        <v>174.20000000000002</v>
      </c>
    </row>
    <row r="153" spans="1:5" x14ac:dyDescent="0.25">
      <c r="A153" s="29">
        <f t="shared" si="6"/>
        <v>80</v>
      </c>
      <c r="B153" s="42">
        <f t="shared" si="4"/>
        <v>176</v>
      </c>
      <c r="C153" s="29">
        <v>290.82781999999997</v>
      </c>
      <c r="D153" s="29">
        <f t="shared" si="7"/>
        <v>80</v>
      </c>
      <c r="E153" s="42">
        <f t="shared" si="5"/>
        <v>176</v>
      </c>
    </row>
    <row r="154" spans="1:5" x14ac:dyDescent="0.25">
      <c r="A154" s="29">
        <f t="shared" si="6"/>
        <v>81</v>
      </c>
      <c r="B154" s="42">
        <f t="shared" si="4"/>
        <v>177.8</v>
      </c>
      <c r="C154" s="29">
        <v>302.78429999999997</v>
      </c>
      <c r="D154" s="29">
        <f t="shared" si="7"/>
        <v>81</v>
      </c>
      <c r="E154" s="42">
        <f t="shared" si="5"/>
        <v>177.8</v>
      </c>
    </row>
    <row r="155" spans="1:5" x14ac:dyDescent="0.25">
      <c r="A155" s="29">
        <f t="shared" si="6"/>
        <v>82</v>
      </c>
      <c r="B155" s="42">
        <f t="shared" si="4"/>
        <v>179.6</v>
      </c>
      <c r="C155" s="29">
        <v>314.67345999999998</v>
      </c>
      <c r="D155" s="29">
        <f t="shared" si="7"/>
        <v>82</v>
      </c>
      <c r="E155" s="42">
        <f t="shared" si="5"/>
        <v>179.6</v>
      </c>
    </row>
    <row r="156" spans="1:5" x14ac:dyDescent="0.25">
      <c r="A156" s="29">
        <f t="shared" si="6"/>
        <v>83</v>
      </c>
      <c r="B156" s="42">
        <f t="shared" si="4"/>
        <v>181.4</v>
      </c>
      <c r="C156" s="29">
        <v>326.49581999999998</v>
      </c>
      <c r="D156" s="29">
        <f t="shared" si="7"/>
        <v>83</v>
      </c>
      <c r="E156" s="42">
        <f t="shared" si="5"/>
        <v>181.4</v>
      </c>
    </row>
    <row r="157" spans="1:5" x14ac:dyDescent="0.25">
      <c r="A157" s="29">
        <f t="shared" si="6"/>
        <v>84</v>
      </c>
      <c r="B157" s="42">
        <f t="shared" si="4"/>
        <v>183.20000000000002</v>
      </c>
      <c r="C157" s="29">
        <v>338.25198</v>
      </c>
      <c r="D157" s="29">
        <f t="shared" si="7"/>
        <v>84</v>
      </c>
      <c r="E157" s="42">
        <f t="shared" si="5"/>
        <v>183.20000000000002</v>
      </c>
    </row>
    <row r="158" spans="1:5" x14ac:dyDescent="0.25">
      <c r="A158" s="29">
        <f t="shared" si="6"/>
        <v>85</v>
      </c>
      <c r="B158" s="42">
        <f t="shared" si="4"/>
        <v>185</v>
      </c>
      <c r="C158" s="29">
        <v>349.9425</v>
      </c>
      <c r="D158" s="29">
        <f t="shared" si="7"/>
        <v>85</v>
      </c>
      <c r="E158" s="42">
        <f t="shared" si="5"/>
        <v>185</v>
      </c>
    </row>
    <row r="159" spans="1:5" x14ac:dyDescent="0.25">
      <c r="A159" s="29">
        <f t="shared" si="6"/>
        <v>86</v>
      </c>
      <c r="B159" s="42">
        <f t="shared" si="4"/>
        <v>186.8</v>
      </c>
      <c r="C159" s="29">
        <v>363.82477</v>
      </c>
      <c r="D159" s="29">
        <f t="shared" si="7"/>
        <v>86</v>
      </c>
      <c r="E159" s="42">
        <f t="shared" si="5"/>
        <v>186.8</v>
      </c>
    </row>
    <row r="160" spans="1:5" x14ac:dyDescent="0.25">
      <c r="A160" s="29">
        <f t="shared" si="6"/>
        <v>87</v>
      </c>
      <c r="B160" s="42">
        <f t="shared" si="4"/>
        <v>188.6</v>
      </c>
      <c r="C160" s="29">
        <v>377.62997000000001</v>
      </c>
      <c r="D160" s="29">
        <f t="shared" si="7"/>
        <v>87</v>
      </c>
      <c r="E160" s="42">
        <f t="shared" si="5"/>
        <v>188.6</v>
      </c>
    </row>
    <row r="161" spans="1:5" x14ac:dyDescent="0.25">
      <c r="A161" s="29">
        <f t="shared" si="6"/>
        <v>88</v>
      </c>
      <c r="B161" s="42">
        <f t="shared" si="4"/>
        <v>190.4</v>
      </c>
      <c r="C161" s="29">
        <v>391.35872999999998</v>
      </c>
      <c r="D161" s="29">
        <f t="shared" si="7"/>
        <v>88</v>
      </c>
      <c r="E161" s="42">
        <f t="shared" si="5"/>
        <v>190.4</v>
      </c>
    </row>
    <row r="162" spans="1:5" x14ac:dyDescent="0.25">
      <c r="A162" s="29">
        <f t="shared" si="6"/>
        <v>89</v>
      </c>
      <c r="B162" s="42">
        <f t="shared" si="4"/>
        <v>192.20000000000002</v>
      </c>
      <c r="C162" s="29">
        <v>405.01163000000003</v>
      </c>
      <c r="D162" s="29">
        <f t="shared" si="7"/>
        <v>89</v>
      </c>
      <c r="E162" s="42">
        <f t="shared" si="5"/>
        <v>192.20000000000002</v>
      </c>
    </row>
    <row r="163" spans="1:5" x14ac:dyDescent="0.25">
      <c r="A163" s="29">
        <f t="shared" si="6"/>
        <v>90</v>
      </c>
      <c r="B163" s="42">
        <f t="shared" si="4"/>
        <v>194</v>
      </c>
      <c r="C163" s="29">
        <v>418.58931999999999</v>
      </c>
      <c r="D163" s="29">
        <f t="shared" si="7"/>
        <v>90</v>
      </c>
      <c r="E163" s="42">
        <f t="shared" si="5"/>
        <v>194</v>
      </c>
    </row>
    <row r="164" spans="1:5" x14ac:dyDescent="0.25">
      <c r="A164" s="29">
        <f t="shared" si="6"/>
        <v>91</v>
      </c>
      <c r="B164" s="42">
        <f t="shared" si="4"/>
        <v>195.8</v>
      </c>
      <c r="C164" s="29">
        <v>434.59215999999998</v>
      </c>
      <c r="D164" s="29">
        <f t="shared" si="7"/>
        <v>91</v>
      </c>
      <c r="E164" s="42">
        <f t="shared" si="5"/>
        <v>195.8</v>
      </c>
    </row>
    <row r="165" spans="1:5" x14ac:dyDescent="0.25">
      <c r="A165" s="29">
        <f t="shared" si="6"/>
        <v>92</v>
      </c>
      <c r="B165" s="42">
        <f t="shared" si="4"/>
        <v>197.6</v>
      </c>
      <c r="C165" s="29">
        <v>450.50729999999999</v>
      </c>
      <c r="D165" s="29">
        <f t="shared" si="7"/>
        <v>92</v>
      </c>
      <c r="E165" s="42">
        <f t="shared" si="5"/>
        <v>197.6</v>
      </c>
    </row>
    <row r="166" spans="1:5" x14ac:dyDescent="0.25">
      <c r="A166" s="29">
        <f t="shared" si="6"/>
        <v>93</v>
      </c>
      <c r="B166" s="42">
        <f t="shared" si="4"/>
        <v>199.4</v>
      </c>
      <c r="C166" s="29">
        <v>466.33550000000002</v>
      </c>
      <c r="D166" s="29">
        <f t="shared" si="7"/>
        <v>93</v>
      </c>
      <c r="E166" s="42">
        <f t="shared" si="5"/>
        <v>199.4</v>
      </c>
    </row>
    <row r="167" spans="1:5" x14ac:dyDescent="0.25">
      <c r="A167" s="29">
        <f t="shared" si="6"/>
        <v>94</v>
      </c>
      <c r="B167" s="42">
        <f t="shared" si="4"/>
        <v>201.20000000000002</v>
      </c>
      <c r="C167" s="29">
        <v>482.07747999999998</v>
      </c>
      <c r="D167" s="29">
        <f t="shared" si="7"/>
        <v>94</v>
      </c>
      <c r="E167" s="42">
        <f t="shared" si="5"/>
        <v>201.20000000000002</v>
      </c>
    </row>
    <row r="168" spans="1:5" x14ac:dyDescent="0.25">
      <c r="A168" s="29">
        <f t="shared" si="6"/>
        <v>95</v>
      </c>
      <c r="B168" s="42">
        <f t="shared" si="4"/>
        <v>203</v>
      </c>
      <c r="C168" s="29">
        <v>497.73397999999997</v>
      </c>
      <c r="D168" s="29">
        <f t="shared" si="7"/>
        <v>95</v>
      </c>
      <c r="E168" s="42">
        <f t="shared" si="5"/>
        <v>203</v>
      </c>
    </row>
    <row r="169" spans="1:5" x14ac:dyDescent="0.25">
      <c r="A169" s="29">
        <f t="shared" si="6"/>
        <v>96</v>
      </c>
      <c r="B169" s="42">
        <f t="shared" si="4"/>
        <v>204.8</v>
      </c>
      <c r="C169" s="29">
        <v>516.17065000000002</v>
      </c>
      <c r="D169" s="29">
        <f t="shared" si="7"/>
        <v>96</v>
      </c>
      <c r="E169" s="42">
        <f t="shared" si="5"/>
        <v>204.8</v>
      </c>
    </row>
    <row r="170" spans="1:5" x14ac:dyDescent="0.25">
      <c r="A170" s="29">
        <f t="shared" si="6"/>
        <v>97</v>
      </c>
      <c r="B170" s="42">
        <f t="shared" si="4"/>
        <v>206.6</v>
      </c>
      <c r="C170" s="29">
        <v>534.5077</v>
      </c>
      <c r="D170" s="29">
        <f t="shared" si="7"/>
        <v>97</v>
      </c>
      <c r="E170" s="42">
        <f t="shared" si="5"/>
        <v>206.6</v>
      </c>
    </row>
    <row r="171" spans="1:5" x14ac:dyDescent="0.25">
      <c r="A171" s="29">
        <f t="shared" si="6"/>
        <v>98</v>
      </c>
      <c r="B171" s="42">
        <f t="shared" si="4"/>
        <v>208.4</v>
      </c>
      <c r="C171" s="29">
        <v>552.74585000000002</v>
      </c>
      <c r="D171" s="29">
        <f t="shared" si="7"/>
        <v>98</v>
      </c>
      <c r="E171" s="42">
        <f t="shared" si="5"/>
        <v>208.4</v>
      </c>
    </row>
    <row r="172" spans="1:5" x14ac:dyDescent="0.25">
      <c r="A172" s="29">
        <f t="shared" si="6"/>
        <v>99</v>
      </c>
      <c r="B172" s="42">
        <f t="shared" si="4"/>
        <v>210.20000000000002</v>
      </c>
      <c r="C172" s="29">
        <v>570.88610000000006</v>
      </c>
      <c r="D172" s="29">
        <f t="shared" si="7"/>
        <v>99</v>
      </c>
      <c r="E172" s="42">
        <f t="shared" si="5"/>
        <v>210.20000000000002</v>
      </c>
    </row>
    <row r="173" spans="1:5" x14ac:dyDescent="0.25">
      <c r="A173" s="29">
        <f t="shared" si="6"/>
        <v>100</v>
      </c>
      <c r="B173" s="42">
        <f t="shared" si="4"/>
        <v>212</v>
      </c>
      <c r="C173" s="29">
        <v>588.92899999999997</v>
      </c>
      <c r="D173" s="29">
        <f t="shared" si="7"/>
        <v>100</v>
      </c>
      <c r="E173" s="42">
        <f t="shared" si="5"/>
        <v>212</v>
      </c>
    </row>
    <row r="174" spans="1:5" x14ac:dyDescent="0.25">
      <c r="A174" s="29">
        <f t="shared" si="6"/>
        <v>101</v>
      </c>
      <c r="B174" s="42">
        <f t="shared" si="4"/>
        <v>213.8</v>
      </c>
      <c r="C174" s="29">
        <v>609.85289999999998</v>
      </c>
      <c r="D174" s="29">
        <f t="shared" si="7"/>
        <v>101</v>
      </c>
      <c r="E174" s="42">
        <f t="shared" si="5"/>
        <v>213.8</v>
      </c>
    </row>
    <row r="175" spans="1:5" x14ac:dyDescent="0.25">
      <c r="A175" s="29">
        <f t="shared" si="6"/>
        <v>102</v>
      </c>
      <c r="B175" s="42">
        <f t="shared" si="4"/>
        <v>215.6</v>
      </c>
      <c r="C175" s="29">
        <v>630.66516000000001</v>
      </c>
      <c r="D175" s="29">
        <f t="shared" si="7"/>
        <v>102</v>
      </c>
      <c r="E175" s="42">
        <f t="shared" si="5"/>
        <v>215.6</v>
      </c>
    </row>
    <row r="176" spans="1:5" x14ac:dyDescent="0.25">
      <c r="A176" s="29">
        <f t="shared" si="6"/>
        <v>103</v>
      </c>
      <c r="B176" s="42">
        <f t="shared" si="4"/>
        <v>217.4</v>
      </c>
      <c r="C176" s="29">
        <v>651.36680000000001</v>
      </c>
      <c r="D176" s="29">
        <f t="shared" si="7"/>
        <v>103</v>
      </c>
      <c r="E176" s="42">
        <f t="shared" si="5"/>
        <v>217.4</v>
      </c>
    </row>
    <row r="177" spans="1:5" x14ac:dyDescent="0.25">
      <c r="A177" s="29">
        <f t="shared" si="6"/>
        <v>104</v>
      </c>
      <c r="B177" s="42">
        <f t="shared" si="4"/>
        <v>219.20000000000002</v>
      </c>
      <c r="C177" s="29">
        <v>671.95870000000002</v>
      </c>
      <c r="D177" s="29">
        <f t="shared" si="7"/>
        <v>104</v>
      </c>
      <c r="E177" s="42">
        <f t="shared" si="5"/>
        <v>219.20000000000002</v>
      </c>
    </row>
    <row r="178" spans="1:5" x14ac:dyDescent="0.25">
      <c r="A178" s="29">
        <f t="shared" si="6"/>
        <v>105</v>
      </c>
      <c r="B178" s="42">
        <f t="shared" si="4"/>
        <v>221</v>
      </c>
      <c r="C178" s="29">
        <v>692.44164999999998</v>
      </c>
      <c r="D178" s="29">
        <f t="shared" si="7"/>
        <v>105</v>
      </c>
      <c r="E178" s="42">
        <f t="shared" si="5"/>
        <v>221</v>
      </c>
    </row>
    <row r="179" spans="1:5" x14ac:dyDescent="0.25">
      <c r="A179" s="29">
        <f t="shared" si="6"/>
        <v>106</v>
      </c>
      <c r="B179" s="42">
        <f t="shared" si="4"/>
        <v>222.8</v>
      </c>
      <c r="C179" s="29">
        <v>716.31479999999999</v>
      </c>
      <c r="D179" s="29">
        <f t="shared" si="7"/>
        <v>106</v>
      </c>
      <c r="E179" s="42">
        <f t="shared" si="5"/>
        <v>222.8</v>
      </c>
    </row>
    <row r="180" spans="1:5" x14ac:dyDescent="0.25">
      <c r="A180" s="29">
        <f t="shared" si="6"/>
        <v>107</v>
      </c>
      <c r="B180" s="42">
        <f t="shared" si="4"/>
        <v>224.6</v>
      </c>
      <c r="C180" s="29">
        <v>740.06230000000005</v>
      </c>
      <c r="D180" s="29">
        <f t="shared" si="7"/>
        <v>107</v>
      </c>
      <c r="E180" s="42">
        <f t="shared" si="5"/>
        <v>224.6</v>
      </c>
    </row>
    <row r="181" spans="1:5" x14ac:dyDescent="0.25">
      <c r="A181" s="29">
        <f t="shared" si="6"/>
        <v>108</v>
      </c>
      <c r="B181" s="42">
        <f t="shared" si="4"/>
        <v>226.4</v>
      </c>
      <c r="C181" s="29">
        <v>763.68524000000002</v>
      </c>
      <c r="D181" s="29">
        <f t="shared" si="7"/>
        <v>108</v>
      </c>
      <c r="E181" s="42">
        <f t="shared" si="5"/>
        <v>226.4</v>
      </c>
    </row>
    <row r="182" spans="1:5" x14ac:dyDescent="0.25">
      <c r="A182" s="29">
        <f t="shared" si="6"/>
        <v>109</v>
      </c>
      <c r="B182" s="42">
        <f t="shared" si="4"/>
        <v>228.20000000000002</v>
      </c>
      <c r="C182" s="29">
        <v>787.18460000000005</v>
      </c>
      <c r="D182" s="29">
        <f t="shared" si="7"/>
        <v>109</v>
      </c>
      <c r="E182" s="42">
        <f t="shared" si="5"/>
        <v>228.20000000000002</v>
      </c>
    </row>
    <row r="183" spans="1:5" x14ac:dyDescent="0.25">
      <c r="A183" s="29">
        <f t="shared" si="6"/>
        <v>110</v>
      </c>
      <c r="B183" s="42">
        <f t="shared" si="4"/>
        <v>230</v>
      </c>
      <c r="C183" s="29">
        <v>810.56119999999999</v>
      </c>
      <c r="D183" s="29">
        <f t="shared" si="7"/>
        <v>110</v>
      </c>
      <c r="E183" s="42">
        <f t="shared" si="5"/>
        <v>230</v>
      </c>
    </row>
    <row r="184" spans="1:5" x14ac:dyDescent="0.25">
      <c r="A184" s="29">
        <f t="shared" si="6"/>
        <v>111</v>
      </c>
      <c r="B184" s="42">
        <f t="shared" si="4"/>
        <v>231.8</v>
      </c>
      <c r="C184" s="29">
        <v>837.51710000000003</v>
      </c>
      <c r="D184" s="29">
        <f t="shared" si="7"/>
        <v>111</v>
      </c>
      <c r="E184" s="42">
        <f t="shared" si="5"/>
        <v>231.8</v>
      </c>
    </row>
    <row r="185" spans="1:5" x14ac:dyDescent="0.25">
      <c r="A185" s="29">
        <f t="shared" si="6"/>
        <v>112</v>
      </c>
      <c r="B185" s="42">
        <f t="shared" si="4"/>
        <v>233.6</v>
      </c>
      <c r="C185" s="29">
        <v>864.3329</v>
      </c>
      <c r="D185" s="29">
        <f t="shared" si="7"/>
        <v>112</v>
      </c>
      <c r="E185" s="42">
        <f t="shared" si="5"/>
        <v>233.6</v>
      </c>
    </row>
    <row r="186" spans="1:5" x14ac:dyDescent="0.25">
      <c r="A186" s="29">
        <f t="shared" si="6"/>
        <v>113</v>
      </c>
      <c r="B186" s="42">
        <f t="shared" si="4"/>
        <v>235.4</v>
      </c>
      <c r="C186" s="29">
        <v>891.00995</v>
      </c>
      <c r="D186" s="29">
        <f t="shared" si="7"/>
        <v>113</v>
      </c>
      <c r="E186" s="42">
        <f t="shared" si="5"/>
        <v>235.4</v>
      </c>
    </row>
    <row r="187" spans="1:5" x14ac:dyDescent="0.25">
      <c r="A187" s="29">
        <f t="shared" si="6"/>
        <v>114</v>
      </c>
      <c r="B187" s="42">
        <f t="shared" si="4"/>
        <v>237.20000000000002</v>
      </c>
      <c r="C187" s="29">
        <v>917.54912999999999</v>
      </c>
      <c r="D187" s="29">
        <f t="shared" si="7"/>
        <v>114</v>
      </c>
      <c r="E187" s="42">
        <f t="shared" si="5"/>
        <v>237.20000000000002</v>
      </c>
    </row>
    <row r="188" spans="1:5" x14ac:dyDescent="0.25">
      <c r="A188" s="29">
        <f t="shared" si="6"/>
        <v>115</v>
      </c>
      <c r="B188" s="42">
        <f t="shared" si="4"/>
        <v>239</v>
      </c>
      <c r="C188" s="29">
        <v>943.95159999999998</v>
      </c>
      <c r="D188" s="29">
        <f t="shared" si="7"/>
        <v>115</v>
      </c>
      <c r="E188" s="42">
        <f t="shared" si="5"/>
        <v>239</v>
      </c>
    </row>
    <row r="189" spans="1:5" x14ac:dyDescent="0.25">
      <c r="A189" s="29">
        <f t="shared" si="6"/>
        <v>116</v>
      </c>
      <c r="B189" s="42">
        <f t="shared" si="4"/>
        <v>240.8</v>
      </c>
      <c r="C189" s="29">
        <v>974.31726000000003</v>
      </c>
      <c r="D189" s="29">
        <f t="shared" si="7"/>
        <v>116</v>
      </c>
      <c r="E189" s="42">
        <f t="shared" si="5"/>
        <v>240.8</v>
      </c>
    </row>
    <row r="190" spans="1:5" x14ac:dyDescent="0.25">
      <c r="A190" s="29">
        <f t="shared" si="6"/>
        <v>117</v>
      </c>
      <c r="B190" s="42">
        <f t="shared" si="4"/>
        <v>242.6</v>
      </c>
      <c r="C190" s="29">
        <v>1004.5273</v>
      </c>
      <c r="D190" s="29">
        <f t="shared" si="7"/>
        <v>117</v>
      </c>
      <c r="E190" s="42">
        <f t="shared" si="5"/>
        <v>242.6</v>
      </c>
    </row>
    <row r="191" spans="1:5" x14ac:dyDescent="0.25">
      <c r="A191" s="29">
        <f t="shared" si="6"/>
        <v>118</v>
      </c>
      <c r="B191" s="42">
        <f t="shared" si="4"/>
        <v>244.4</v>
      </c>
      <c r="C191" s="29">
        <v>1034.5827999999999</v>
      </c>
      <c r="D191" s="29">
        <f t="shared" si="7"/>
        <v>118</v>
      </c>
      <c r="E191" s="42">
        <f t="shared" si="5"/>
        <v>244.4</v>
      </c>
    </row>
    <row r="192" spans="1:5" x14ac:dyDescent="0.25">
      <c r="A192" s="29">
        <f t="shared" si="6"/>
        <v>119</v>
      </c>
      <c r="B192" s="42">
        <f t="shared" si="4"/>
        <v>246.20000000000002</v>
      </c>
      <c r="C192" s="29">
        <v>1064.4851000000001</v>
      </c>
      <c r="D192" s="29">
        <f t="shared" si="7"/>
        <v>119</v>
      </c>
      <c r="E192" s="42">
        <f t="shared" si="5"/>
        <v>246.20000000000002</v>
      </c>
    </row>
    <row r="193" spans="1:5" x14ac:dyDescent="0.25">
      <c r="A193" s="29">
        <f t="shared" si="6"/>
        <v>120</v>
      </c>
      <c r="B193" s="42">
        <f t="shared" si="4"/>
        <v>248</v>
      </c>
      <c r="C193" s="29">
        <v>1094.2352000000001</v>
      </c>
      <c r="D193" s="29">
        <f t="shared" si="7"/>
        <v>120</v>
      </c>
      <c r="E193" s="42">
        <f t="shared" si="5"/>
        <v>248</v>
      </c>
    </row>
    <row r="194" spans="1:5" x14ac:dyDescent="0.25">
      <c r="A194" s="29">
        <f t="shared" si="6"/>
        <v>121</v>
      </c>
      <c r="B194" s="42">
        <f t="shared" si="4"/>
        <v>249.8</v>
      </c>
      <c r="C194" s="29">
        <v>1129.7260000000001</v>
      </c>
      <c r="D194" s="29">
        <f t="shared" si="7"/>
        <v>121</v>
      </c>
      <c r="E194" s="42">
        <f t="shared" si="5"/>
        <v>249.8</v>
      </c>
    </row>
    <row r="195" spans="1:5" x14ac:dyDescent="0.25">
      <c r="A195" s="29">
        <f>A194+1</f>
        <v>122</v>
      </c>
      <c r="B195" s="42">
        <f t="shared" si="4"/>
        <v>251.6</v>
      </c>
      <c r="C195" s="29">
        <v>1165.0372</v>
      </c>
      <c r="D195" s="29">
        <f>D194+1</f>
        <v>122</v>
      </c>
      <c r="E195" s="42">
        <f t="shared" si="5"/>
        <v>251.6</v>
      </c>
    </row>
    <row r="196" spans="1:5" x14ac:dyDescent="0.25">
      <c r="A196" s="29">
        <f t="shared" si="6"/>
        <v>123</v>
      </c>
      <c r="B196" s="42">
        <f t="shared" ref="B196:B213" si="8">32+((9/5)*A196)</f>
        <v>253.4</v>
      </c>
      <c r="C196" s="29">
        <v>1200.1702</v>
      </c>
      <c r="D196" s="29">
        <f t="shared" ref="D196:D208" si="9">D195+1</f>
        <v>123</v>
      </c>
      <c r="E196" s="42">
        <f t="shared" ref="E196:E213" si="10">32+((9/5)*D196)</f>
        <v>253.4</v>
      </c>
    </row>
    <row r="197" spans="1:5" x14ac:dyDescent="0.25">
      <c r="A197" s="29">
        <f t="shared" si="6"/>
        <v>124</v>
      </c>
      <c r="B197" s="42">
        <f t="shared" si="8"/>
        <v>255.20000000000002</v>
      </c>
      <c r="C197" s="29">
        <v>1235.126</v>
      </c>
      <c r="D197" s="29">
        <f t="shared" si="9"/>
        <v>124</v>
      </c>
      <c r="E197" s="42">
        <f t="shared" si="10"/>
        <v>255.20000000000002</v>
      </c>
    </row>
    <row r="198" spans="1:5" x14ac:dyDescent="0.25">
      <c r="A198" s="29">
        <f t="shared" si="6"/>
        <v>125</v>
      </c>
      <c r="B198" s="42">
        <f t="shared" si="8"/>
        <v>257</v>
      </c>
      <c r="C198" s="29">
        <v>1269.9060999999999</v>
      </c>
      <c r="D198" s="29">
        <f t="shared" si="9"/>
        <v>125</v>
      </c>
      <c r="E198" s="42">
        <f t="shared" si="10"/>
        <v>257</v>
      </c>
    </row>
    <row r="199" spans="1:5" x14ac:dyDescent="0.25">
      <c r="A199" s="29">
        <f t="shared" si="6"/>
        <v>126</v>
      </c>
      <c r="B199" s="42">
        <f t="shared" si="8"/>
        <v>258.8</v>
      </c>
      <c r="C199" s="29">
        <v>1304.5119999999999</v>
      </c>
      <c r="D199" s="29">
        <f t="shared" si="9"/>
        <v>126</v>
      </c>
      <c r="E199" s="42">
        <f t="shared" si="10"/>
        <v>258.8</v>
      </c>
    </row>
    <row r="200" spans="1:5" x14ac:dyDescent="0.25">
      <c r="A200" s="29">
        <f t="shared" si="6"/>
        <v>127</v>
      </c>
      <c r="B200" s="42">
        <f t="shared" si="8"/>
        <v>260.60000000000002</v>
      </c>
      <c r="C200" s="29">
        <v>1338.9448</v>
      </c>
      <c r="D200" s="29">
        <f t="shared" si="9"/>
        <v>127</v>
      </c>
      <c r="E200" s="42">
        <f t="shared" si="10"/>
        <v>260.60000000000002</v>
      </c>
    </row>
    <row r="201" spans="1:5" x14ac:dyDescent="0.25">
      <c r="A201" s="29">
        <f t="shared" si="6"/>
        <v>128</v>
      </c>
      <c r="B201" s="42">
        <f t="shared" si="8"/>
        <v>262.39999999999998</v>
      </c>
      <c r="C201" s="29">
        <v>1375.7065</v>
      </c>
      <c r="D201" s="29">
        <f t="shared" si="9"/>
        <v>128</v>
      </c>
      <c r="E201" s="42">
        <f t="shared" si="10"/>
        <v>262.39999999999998</v>
      </c>
    </row>
    <row r="202" spans="1:5" x14ac:dyDescent="0.25">
      <c r="A202" s="29">
        <f t="shared" si="6"/>
        <v>129</v>
      </c>
      <c r="B202" s="42">
        <f t="shared" si="8"/>
        <v>264.20000000000005</v>
      </c>
      <c r="C202" s="29">
        <v>1413.9480000000001</v>
      </c>
      <c r="D202" s="29">
        <f t="shared" si="9"/>
        <v>129</v>
      </c>
      <c r="E202" s="42">
        <f t="shared" si="10"/>
        <v>264.20000000000005</v>
      </c>
    </row>
    <row r="203" spans="1:5" x14ac:dyDescent="0.25">
      <c r="A203" s="29">
        <f t="shared" si="6"/>
        <v>130</v>
      </c>
      <c r="B203" s="42">
        <f t="shared" si="8"/>
        <v>266</v>
      </c>
      <c r="C203" s="29">
        <v>1451.9992999999999</v>
      </c>
      <c r="D203" s="29">
        <f t="shared" si="9"/>
        <v>130</v>
      </c>
      <c r="E203" s="42">
        <f t="shared" si="10"/>
        <v>266</v>
      </c>
    </row>
    <row r="204" spans="1:5" x14ac:dyDescent="0.25">
      <c r="A204" s="29">
        <f t="shared" si="6"/>
        <v>131</v>
      </c>
      <c r="B204" s="42">
        <f t="shared" si="8"/>
        <v>267.8</v>
      </c>
      <c r="C204" s="29">
        <v>1493.5723</v>
      </c>
      <c r="D204" s="29">
        <f t="shared" si="9"/>
        <v>131</v>
      </c>
      <c r="E204" s="42">
        <f t="shared" si="10"/>
        <v>267.8</v>
      </c>
    </row>
    <row r="205" spans="1:5" x14ac:dyDescent="0.25">
      <c r="A205" s="29">
        <f t="shared" si="6"/>
        <v>132</v>
      </c>
      <c r="B205" s="42">
        <f t="shared" si="8"/>
        <v>269.60000000000002</v>
      </c>
      <c r="C205" s="29">
        <v>1534.9401</v>
      </c>
      <c r="D205" s="29">
        <f t="shared" si="9"/>
        <v>132</v>
      </c>
      <c r="E205" s="42">
        <f t="shared" si="10"/>
        <v>269.60000000000002</v>
      </c>
    </row>
    <row r="206" spans="1:5" x14ac:dyDescent="0.25">
      <c r="A206" s="29">
        <f t="shared" si="6"/>
        <v>133</v>
      </c>
      <c r="B206" s="42">
        <f t="shared" si="8"/>
        <v>271.39999999999998</v>
      </c>
      <c r="C206" s="29">
        <v>1576.1034999999999</v>
      </c>
      <c r="D206" s="29">
        <f t="shared" si="9"/>
        <v>133</v>
      </c>
      <c r="E206" s="42">
        <f t="shared" si="10"/>
        <v>271.39999999999998</v>
      </c>
    </row>
    <row r="207" spans="1:5" x14ac:dyDescent="0.25">
      <c r="A207" s="29">
        <f t="shared" si="6"/>
        <v>134</v>
      </c>
      <c r="B207" s="42">
        <f t="shared" si="8"/>
        <v>273.20000000000005</v>
      </c>
      <c r="C207" s="29">
        <v>1619.2764999999999</v>
      </c>
      <c r="D207" s="29">
        <f t="shared" si="9"/>
        <v>134</v>
      </c>
      <c r="E207" s="42">
        <f t="shared" si="10"/>
        <v>273.20000000000005</v>
      </c>
    </row>
    <row r="208" spans="1:5" x14ac:dyDescent="0.25">
      <c r="A208" s="29">
        <f t="shared" si="6"/>
        <v>135</v>
      </c>
      <c r="B208" s="42">
        <f t="shared" si="8"/>
        <v>275</v>
      </c>
      <c r="C208" s="29">
        <v>1664.9349</v>
      </c>
      <c r="D208" s="29">
        <f t="shared" si="9"/>
        <v>135</v>
      </c>
      <c r="E208" s="42">
        <f t="shared" si="10"/>
        <v>275</v>
      </c>
    </row>
    <row r="209" spans="1:5" x14ac:dyDescent="0.25">
      <c r="A209" s="29">
        <f>A208+1</f>
        <v>136</v>
      </c>
      <c r="B209" s="42">
        <f t="shared" si="8"/>
        <v>276.8</v>
      </c>
      <c r="C209" s="29">
        <v>1710.37</v>
      </c>
      <c r="D209" s="29">
        <f>D208+1</f>
        <v>136</v>
      </c>
      <c r="E209" s="42">
        <f t="shared" si="10"/>
        <v>276.8</v>
      </c>
    </row>
    <row r="210" spans="1:5" x14ac:dyDescent="0.25">
      <c r="A210" s="29">
        <f>A209+1</f>
        <v>137</v>
      </c>
      <c r="B210" s="42">
        <f t="shared" si="8"/>
        <v>278.60000000000002</v>
      </c>
      <c r="C210" s="29">
        <v>1755.5836999999999</v>
      </c>
      <c r="D210" s="29">
        <f>D209+1</f>
        <v>137</v>
      </c>
      <c r="E210" s="42">
        <f t="shared" si="10"/>
        <v>278.60000000000002</v>
      </c>
    </row>
    <row r="211" spans="1:5" x14ac:dyDescent="0.25">
      <c r="A211" s="29">
        <f>A210+1</f>
        <v>138</v>
      </c>
      <c r="B211" s="42">
        <f t="shared" si="8"/>
        <v>280.39999999999998</v>
      </c>
      <c r="C211" s="29">
        <v>1800.5773999999999</v>
      </c>
      <c r="D211" s="29">
        <f>D210+1</f>
        <v>138</v>
      </c>
      <c r="E211" s="42">
        <f t="shared" si="10"/>
        <v>280.39999999999998</v>
      </c>
    </row>
    <row r="212" spans="1:5" x14ac:dyDescent="0.25">
      <c r="A212" s="29">
        <f>A211+1</f>
        <v>139</v>
      </c>
      <c r="B212" s="42">
        <f t="shared" si="8"/>
        <v>282.20000000000005</v>
      </c>
      <c r="C212" s="29">
        <v>1845.8402000000001</v>
      </c>
      <c r="D212" s="29">
        <f>D211+1</f>
        <v>139</v>
      </c>
      <c r="E212" s="42">
        <f t="shared" si="10"/>
        <v>282.20000000000005</v>
      </c>
    </row>
    <row r="213" spans="1:5" x14ac:dyDescent="0.25">
      <c r="A213" s="29">
        <f>A212+1</f>
        <v>140</v>
      </c>
      <c r="B213" s="42">
        <f t="shared" si="8"/>
        <v>284</v>
      </c>
      <c r="C213" s="29">
        <v>1895.2593999999999</v>
      </c>
      <c r="D213" s="29">
        <f>D212+1</f>
        <v>140</v>
      </c>
      <c r="E213" s="42">
        <f t="shared" si="10"/>
        <v>284</v>
      </c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9ef356-11ee-4013-9bcb-62f1ace5c4e3" xsi:nil="true"/>
    <lcf76f155ced4ddcb4097134ff3c332f xmlns="55d4d72c-5ed3-40e8-ac47-925c6597d47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DD8B1F7F56AE4AB6C54BB10A70E3DD" ma:contentTypeVersion="16" ma:contentTypeDescription="Create a new document." ma:contentTypeScope="" ma:versionID="93c07fd1b64de809ce122b7983431c52">
  <xsd:schema xmlns:xsd="http://www.w3.org/2001/XMLSchema" xmlns:xs="http://www.w3.org/2001/XMLSchema" xmlns:p="http://schemas.microsoft.com/office/2006/metadata/properties" xmlns:ns2="55d4d72c-5ed3-40e8-ac47-925c6597d47d" xmlns:ns3="319ef356-11ee-4013-9bcb-62f1ace5c4e3" targetNamespace="http://schemas.microsoft.com/office/2006/metadata/properties" ma:root="true" ma:fieldsID="edfe22a38f896be142ad3220060c7fdb" ns2:_="" ns3:_="">
    <xsd:import namespace="55d4d72c-5ed3-40e8-ac47-925c6597d47d"/>
    <xsd:import namespace="319ef356-11ee-4013-9bcb-62f1ace5c4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4d72c-5ed3-40e8-ac47-925c6597d4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b26176d-b30f-4c3d-90dc-3825b5d468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ef356-11ee-4013-9bcb-62f1ace5c4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f416177-de3e-4e49-b936-eba0472dcd05}" ma:internalName="TaxCatchAll" ma:showField="CatchAllData" ma:web="319ef356-11ee-4013-9bcb-62f1ace5c4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4D72B4-4885-4029-970A-32A2E46B9687}">
  <ds:schemaRefs>
    <ds:schemaRef ds:uri="http://schemas.microsoft.com/office/2006/metadata/properties"/>
    <ds:schemaRef ds:uri="http://schemas.microsoft.com/office/infopath/2007/PartnerControls"/>
    <ds:schemaRef ds:uri="319ef356-11ee-4013-9bcb-62f1ace5c4e3"/>
    <ds:schemaRef ds:uri="55d4d72c-5ed3-40e8-ac47-925c6597d47d"/>
  </ds:schemaRefs>
</ds:datastoreItem>
</file>

<file path=customXml/itemProps2.xml><?xml version="1.0" encoding="utf-8"?>
<ds:datastoreItem xmlns:ds="http://schemas.openxmlformats.org/officeDocument/2006/customXml" ds:itemID="{BC67AED5-293C-465A-B9AF-78E60D930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2BAAD5-BA9D-4CD5-BF5E-C713CA7C5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d4d72c-5ed3-40e8-ac47-925c6597d47d"/>
    <ds:schemaRef ds:uri="319ef356-11ee-4013-9bcb-62f1ace5c4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</vt:lpstr>
      <vt:lpstr>Water Content</vt:lpstr>
      <vt:lpstr>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Worthington Cresysenssac</dc:creator>
  <cp:lastModifiedBy>Jillian Scott</cp:lastModifiedBy>
  <cp:lastPrinted>2003-04-30T16:17:03Z</cp:lastPrinted>
  <dcterms:created xsi:type="dcterms:W3CDTF">1998-02-13T13:06:22Z</dcterms:created>
  <dcterms:modified xsi:type="dcterms:W3CDTF">2022-07-26T17:24:13Z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0x010100EADD8B1F7F56AE4AB6C54BB10A70E3DD</vt:lpwstr>
  </property>
  <property fmtid="{D5CDD505-2E9C-101B-9397-08002B2CF9AE}" pid="3" name="MediaServiceImageTags">
    <vt:lpwstr/>
  </property>
</Properties>
</file>