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autoCompressPictures="0"/>
  <mc:AlternateContent xmlns:mc="http://schemas.openxmlformats.org/markup-compatibility/2006">
    <mc:Choice Requires="x15">
      <x15ac:absPath xmlns:x15ac="http://schemas.microsoft.com/office/spreadsheetml/2010/11/ac" url="T:\Compliance\Materials Compliance\Conflict Minerals RMI EMRT\2024 Supplier Responses EMRT 1.3\"/>
    </mc:Choice>
  </mc:AlternateContent>
  <xr:revisionPtr revIDLastSave="0" documentId="13_ncr:1_{21190068-C31F-468C-B612-7DFC1CC24D42}"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X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G60" i="6" s="1"/>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G16" i="6" s="1"/>
  <c r="H16" i="6" s="1"/>
  <c r="B21" i="6"/>
  <c r="F24" i="6"/>
  <c r="F44"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D4" i="5"/>
  <c r="E4" i="5"/>
  <c r="V6" i="5"/>
  <c r="X6" i="5"/>
  <c r="V7" i="5"/>
  <c r="X7" i="5"/>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G15" i="6" s="1"/>
  <c r="H15" i="6" s="1"/>
  <c r="B20" i="6"/>
  <c r="G20" i="6"/>
  <c r="B23" i="6"/>
  <c r="G23" i="6"/>
  <c r="F21" i="6"/>
  <c r="G21" i="6"/>
  <c r="B8" i="6"/>
  <c r="G8" i="6" s="1"/>
  <c r="H8" i="6" s="1"/>
  <c r="D8" i="6" s="1"/>
  <c r="B11" i="6"/>
  <c r="G11" i="6" s="1"/>
  <c r="H11" i="6" s="1"/>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500" i="5"/>
  <c r="R2500" i="5"/>
  <c r="J2500" i="5"/>
  <c r="I2500" i="5"/>
  <c r="H2500" i="5"/>
  <c r="G2500" i="5"/>
  <c r="F2500" i="5"/>
  <c r="B53" i="6"/>
  <c r="B52" i="6"/>
  <c r="P27" i="4"/>
  <c r="G53" i="6"/>
  <c r="G52" i="6"/>
  <c r="B57" i="6"/>
  <c r="G57" i="6"/>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C2" i="6" s="1"/>
  <c r="F2347" i="5"/>
  <c r="I2451" i="5"/>
  <c r="R2495" i="5"/>
  <c r="D11" i="4"/>
  <c r="B58" i="6"/>
  <c r="G58" i="6"/>
  <c r="B54" i="6"/>
  <c r="G54" i="6" s="1"/>
  <c r="B49" i="6"/>
  <c r="G49" i="6"/>
  <c r="G48" i="6"/>
  <c r="B46" i="6"/>
  <c r="G46" i="6"/>
  <c r="B45" i="6"/>
  <c r="G45" i="6"/>
  <c r="B44" i="6"/>
  <c r="G44" i="6"/>
  <c r="B43" i="6"/>
  <c r="G43" i="6"/>
  <c r="B41" i="6"/>
  <c r="G41" i="6"/>
  <c r="B40" i="6"/>
  <c r="G40" i="6"/>
  <c r="B39" i="6"/>
  <c r="G39" i="6"/>
  <c r="B38" i="6"/>
  <c r="G38" i="6"/>
  <c r="B36" i="6"/>
  <c r="G36" i="6"/>
  <c r="B35" i="6"/>
  <c r="G35" i="6"/>
  <c r="B34" i="6"/>
  <c r="G34" i="6" s="1"/>
  <c r="B33" i="6"/>
  <c r="G33" i="6"/>
  <c r="B31" i="6"/>
  <c r="G31" i="6"/>
  <c r="B30" i="6"/>
  <c r="G30" i="6"/>
  <c r="B29" i="6"/>
  <c r="G29" i="6"/>
  <c r="H29" i="6"/>
  <c r="D29" i="6"/>
  <c r="B28" i="6"/>
  <c r="G28" i="6"/>
  <c r="B26" i="6"/>
  <c r="B18" i="6"/>
  <c r="F26" i="6"/>
  <c r="B25" i="6"/>
  <c r="G25" i="6"/>
  <c r="B24" i="6"/>
  <c r="G24" i="6" s="1"/>
  <c r="B17" i="6"/>
  <c r="F25" i="6"/>
  <c r="H14" i="6"/>
  <c r="B13" i="6"/>
  <c r="G13" i="6" s="1"/>
  <c r="H13" i="6" s="1"/>
  <c r="D13" i="6" s="1"/>
  <c r="B12" i="6"/>
  <c r="G12" i="6"/>
  <c r="H12" i="6"/>
  <c r="D12" i="6"/>
  <c r="B10" i="6"/>
  <c r="G10" i="6"/>
  <c r="H10" i="6" s="1"/>
  <c r="D10" i="6" s="1"/>
  <c r="B9" i="6"/>
  <c r="G9" i="6" s="1"/>
  <c r="H9" i="6" s="1"/>
  <c r="D9" i="6" s="1"/>
  <c r="B7" i="6"/>
  <c r="G7" i="6"/>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H59"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62" i="4" s="1"/>
  <c r="A43" i="6" s="1"/>
  <c r="B3" i="6"/>
  <c r="A4" i="8"/>
  <c r="B22" i="3"/>
  <c r="B4" i="8"/>
  <c r="B34" i="4"/>
  <c r="B40" i="4"/>
  <c r="B58" i="4" s="1"/>
  <c r="A40" i="6" s="1"/>
  <c r="C3" i="6"/>
  <c r="I4" i="8"/>
  <c r="C5" i="7"/>
  <c r="A1" i="6"/>
  <c r="A85" i="4"/>
  <c r="B33" i="4"/>
  <c r="A21" i="6" s="1"/>
  <c r="B81" i="4"/>
  <c r="A57" i="6" s="1"/>
  <c r="H4" i="5"/>
  <c r="O4" i="5"/>
  <c r="B2" i="5"/>
  <c r="B41" i="4"/>
  <c r="A2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s="1"/>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6" i="5"/>
  <c r="S7" i="5"/>
  <c r="S5" i="5"/>
  <c r="G61" i="6" l="1"/>
  <c r="H44" i="6"/>
  <c r="D44" i="6" s="1"/>
  <c r="H21" i="6"/>
  <c r="D21" i="6" s="1"/>
  <c r="F34" i="6"/>
  <c r="H34" i="6" s="1"/>
  <c r="D34" i="6" s="1"/>
  <c r="D16" i="6"/>
  <c r="K61" i="6"/>
  <c r="F39" i="6"/>
  <c r="H39" i="6" s="1"/>
  <c r="D39" i="6" s="1"/>
  <c r="C16" i="6"/>
  <c r="F61" i="6"/>
  <c r="H24" i="6"/>
  <c r="D24" i="6" s="1"/>
  <c r="C34" i="6"/>
  <c r="B43" i="4"/>
  <c r="A27" i="6" s="1"/>
  <c r="B61" i="4"/>
  <c r="A42" i="6" s="1"/>
  <c r="B37" i="4"/>
  <c r="A22" i="6" s="1"/>
  <c r="B55" i="4"/>
  <c r="A37" i="6" s="1"/>
  <c r="B49" i="4"/>
  <c r="A32" i="6" s="1"/>
  <c r="K60" i="6"/>
  <c r="D15" i="6"/>
  <c r="C20" i="6"/>
  <c r="C15" i="6"/>
  <c r="F23" i="6"/>
  <c r="F20" i="6"/>
  <c r="H20" i="6" s="1"/>
  <c r="D20" i="6" s="1"/>
  <c r="C13" i="6"/>
  <c r="C12" i="6"/>
  <c r="C11" i="6"/>
  <c r="C10" i="6"/>
  <c r="C9" i="6"/>
  <c r="C8" i="6"/>
  <c r="D7" i="6"/>
  <c r="C7" i="6"/>
  <c r="B74" i="4"/>
  <c r="A52" i="6" s="1"/>
  <c r="D55" i="4"/>
  <c r="D31" i="4"/>
  <c r="D61" i="4"/>
  <c r="C5" i="6"/>
  <c r="D43" i="4"/>
  <c r="D37" i="4"/>
  <c r="C6" i="6"/>
  <c r="C59" i="6"/>
  <c r="D4" i="6"/>
  <c r="C4" i="6"/>
  <c r="D49" i="4"/>
  <c r="B44" i="4"/>
  <c r="A28" i="6" s="1"/>
  <c r="B75" i="4"/>
  <c r="A53" i="6" s="1"/>
  <c r="D68" i="4"/>
  <c r="B56" i="4"/>
  <c r="A38" i="6" s="1"/>
  <c r="A23" i="6"/>
  <c r="B63" i="4"/>
  <c r="A44" i="6" s="1"/>
  <c r="A24" i="6"/>
  <c r="B52" i="4"/>
  <c r="A35" i="6" s="1"/>
  <c r="B50" i="4"/>
  <c r="A33" i="6" s="1"/>
  <c r="B57" i="4"/>
  <c r="A39" i="6" s="1"/>
  <c r="G49" i="4"/>
  <c r="G31" i="4"/>
  <c r="B53" i="4"/>
  <c r="A36" i="6" s="1"/>
  <c r="G61" i="4"/>
  <c r="G55" i="4"/>
  <c r="B64" i="4"/>
  <c r="A45" i="6" s="1"/>
  <c r="A25" i="6"/>
  <c r="G68" i="4"/>
  <c r="B59" i="4"/>
  <c r="A41" i="6" s="1"/>
  <c r="G37" i="4"/>
  <c r="B47" i="4"/>
  <c r="A31" i="6" s="1"/>
  <c r="B65" i="4"/>
  <c r="A46" i="6" s="1"/>
  <c r="B46" i="4"/>
  <c r="A30" i="6" s="1"/>
  <c r="G64" i="6" a="1"/>
  <c r="G64" i="6" s="1"/>
  <c r="H64" i="6" s="1"/>
  <c r="T5" i="5"/>
  <c r="H61" i="6" l="1"/>
  <c r="D61" i="6" s="1"/>
  <c r="C64" i="6"/>
  <c r="C44" i="6"/>
  <c r="C39" i="6"/>
  <c r="C21" i="6"/>
  <c r="C24" i="6"/>
  <c r="C61" i="6"/>
  <c r="F28" i="6"/>
  <c r="H28" i="6" s="1"/>
  <c r="F48" i="6"/>
  <c r="F52" i="6" s="1"/>
  <c r="H52" i="6" s="1"/>
  <c r="F33" i="6"/>
  <c r="H33" i="6" s="1"/>
  <c r="F38" i="6"/>
  <c r="H38" i="6" s="1"/>
  <c r="F60" i="6"/>
  <c r="F43" i="6"/>
  <c r="H43" i="6" s="1"/>
  <c r="H23" i="6"/>
  <c r="D28" i="6" l="1"/>
  <c r="C28" i="6"/>
  <c r="D52" i="6"/>
  <c r="C52" i="6"/>
  <c r="D43" i="6"/>
  <c r="C43" i="6"/>
  <c r="D33" i="6"/>
  <c r="C33" i="6"/>
  <c r="D23" i="6"/>
  <c r="C23" i="6"/>
  <c r="B2" i="6"/>
  <c r="H60" i="6"/>
  <c r="C38" i="6"/>
  <c r="D38" i="6"/>
  <c r="F53" i="6"/>
  <c r="H53" i="6" s="1"/>
  <c r="F58" i="6"/>
  <c r="H58" i="6" s="1"/>
  <c r="H48" i="6"/>
  <c r="F49" i="6"/>
  <c r="F54" i="6"/>
  <c r="H54" i="6" s="1"/>
  <c r="F55" i="6"/>
  <c r="H55" i="6" s="1"/>
  <c r="F57" i="6"/>
  <c r="H57" i="6" s="1"/>
  <c r="D48" i="6" l="1"/>
  <c r="C48" i="6"/>
  <c r="D55" i="6"/>
  <c r="C55" i="6"/>
  <c r="D60" i="6"/>
  <c r="C60" i="6"/>
  <c r="D58" i="6"/>
  <c r="C58" i="6"/>
  <c r="D53" i="6"/>
  <c r="C53" i="6"/>
  <c r="D57" i="6"/>
  <c r="C57" i="6"/>
  <c r="D54" i="6"/>
  <c r="C54" i="6"/>
  <c r="H49" i="6"/>
  <c r="F50" i="6"/>
  <c r="H50" i="6" s="1"/>
  <c r="D50" i="6" l="1"/>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<sst xmlns="http://schemas.openxmlformats.org/spreadsheetml/2006/main" count="23057" uniqueCount="19226">
  <si>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</si>
  <si>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</si>
  <si>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</si>
  <si>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</si>
  <si>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</si>
  <si>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</si>
  <si>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</si>
  <si>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</si>
  <si>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</si>
  <si>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</si>
  <si>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</si>
  <si>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</si>
  <si>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</si>
  <si>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</si>
  <si>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</si>
  <si>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</si>
  <si>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</si>
  <si>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</si>
  <si>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</si>
  <si>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</si>
  <si>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</si>
  <si>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</si>
  <si>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</si>
  <si>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</si>
  <si>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</si>
  <si>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</si>
  <si>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</si>
  <si>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</si>
  <si>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</si>
  <si>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</si>
  <si>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</si>
  <si>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</si>
  <si>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</si>
  <si>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</si>
  <si>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</si>
  <si>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</si>
  <si>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</si>
  <si>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</si>
  <si>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</si>
  <si>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</si>
  <si>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</si>
  <si>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</si>
  <si>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</si>
  <si>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</si>
  <si>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</si>
  <si>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</si>
  <si>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</si>
  <si>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</si>
  <si>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</si>
  <si>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</si>
  <si>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</si>
  <si>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</si>
  <si>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</si>
  <si>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</si>
  <si>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</si>
  <si>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</si>
  <si>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</si>
  <si>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</si>
  <si>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</si>
  <si>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</si>
  <si>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</si>
  <si>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</si>
  <si>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</si>
  <si>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</si>
  <si>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</si>
  <si>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</si>
  <si>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</si>
  <si>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</si>
  <si>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</si>
  <si>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</si>
  <si>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</si>
  <si>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</si>
  <si>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</si>
  <si>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</si>
  <si>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</si>
  <si>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</si>
  <si>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</si>
  <si>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</si>
  <si>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</si>
  <si>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</si>
  <si>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</si>
  <si>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</si>
  <si>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</si>
  <si>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</si>
  <si>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</si>
  <si>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</si>
  <si>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</si>
  <si>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</si>
  <si>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</si>
  <si>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</si>
  <si>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</si>
  <si>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</si>
  <si>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</si>
  <si>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</si>
  <si>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</si>
  <si>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</si>
  <si>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</si>
  <si>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</si>
  <si>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</si>
  <si>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</si>
  <si>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</si>
  <si>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</si>
  <si>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</si>
  <si>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</si>
  <si>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</si>
  <si>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</si>
  <si>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</si>
  <si>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</si>
  <si>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</si>
  <si>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</si>
  <si>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</si>
  <si>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</si>
  <si>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</si>
  <si>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</si>
  <si>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</si>
  <si>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</si>
  <si>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</si>
  <si>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</si>
  <si>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</si>
  <si>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</si>
  <si>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</si>
  <si>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</si>
  <si>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</si>
  <si>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</si>
  <si>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</si>
  <si>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</si>
  <si>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</si>
  <si>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</si>
  <si>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</si>
  <si>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</si>
  <si>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</si>
  <si>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</si>
  <si>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</si>
  <si>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</si>
  <si>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</si>
  <si>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</si>
  <si>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</si>
  <si>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</si>
  <si>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</si>
  <si>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</si>
  <si>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</si>
  <si>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</si>
  <si>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</si>
  <si>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</si>
  <si>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</si>
  <si>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</si>
  <si>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</si>
  <si>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</si>
  <si>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</si>
  <si>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</si>
  <si>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</si>
  <si>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</si>
  <si>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</si>
  <si>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</si>
  <si>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</si>
  <si>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</si>
  <si>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</si>
  <si>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</si>
  <si>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</si>
  <si>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</si>
  <si>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</si>
  <si>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</si>
  <si>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</si>
  <si>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</si>
  <si>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</si>
  <si>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</si>
  <si>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</si>
  <si>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</si>
  <si>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</si>
  <si>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</si>
  <si>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</si>
  <si>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</si>
  <si>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</si>
  <si>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</si>
  <si>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</si>
  <si>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</si>
  <si>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</si>
  <si>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</si>
  <si>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</si>
  <si>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</si>
  <si>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</si>
  <si>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</si>
  <si>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</si>
  <si>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</si>
  <si>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</si>
  <si>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</si>
  <si>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</si>
  <si>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</si>
  <si>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</si>
  <si>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</si>
  <si>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</si>
  <si>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</si>
  <si>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</si>
  <si>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</si>
  <si>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</si>
  <si>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</si>
  <si>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</si>
  <si>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</si>
  <si>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</si>
  <si>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</si>
  <si>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</si>
  <si>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</si>
  <si>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</si>
  <si>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</si>
  <si>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</si>
  <si>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</si>
  <si>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</si>
  <si>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</si>
  <si>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</si>
  <si>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</si>
  <si>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</si>
  <si>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</si>
  <si>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</si>
  <si>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</si>
  <si>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</si>
  <si>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</si>
  <si>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</si>
  <si>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</si>
  <si>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</si>
  <si>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</si>
  <si>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</si>
  <si>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</si>
  <si>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</si>
  <si>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</si>
  <si>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</si>
  <si>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</si>
  <si>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</si>
  <si>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</si>
  <si>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</si>
  <si>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</si>
  <si>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</si>
  <si>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</si>
  <si>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</si>
  <si>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</si>
  <si>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</si>
  <si>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</si>
  <si>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</si>
  <si>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</si>
  <si>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</si>
  <si>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</si>
  <si>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</si>
  <si>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</si>
  <si>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</si>
  <si>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</si>
  <si>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</si>
  <si>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</si>
  <si>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</si>
  <si>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</si>
  <si>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</si>
  <si>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</si>
  <si>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</si>
  <si>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</si>
  <si>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</si>
  <si>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</si>
  <si>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</si>
  <si>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</si>
  <si>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</si>
  <si>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</si>
  <si>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</si>
  <si>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</si>
  <si>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</si>
  <si>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</si>
  <si>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</si>
  <si>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</si>
  <si>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</si>
  <si>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</si>
  <si>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</si>
  <si>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</si>
  <si>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</si>
  <si>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</si>
  <si>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</si>
  <si>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</si>
  <si>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</si>
  <si>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</si>
  <si>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</si>
  <si>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</si>
  <si>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</si>
  <si>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</si>
  <si>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</si>
  <si>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</si>
  <si>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</si>
  <si>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</si>
  <si>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</si>
  <si>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</si>
  <si>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</si>
  <si>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</si>
  <si>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</si>
  <si>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</si>
  <si>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</si>
  <si>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</si>
  <si>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</si>
  <si>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</si>
  <si>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</si>
  <si>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</si>
  <si>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</si>
  <si>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</si>
  <si>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</si>
  <si>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</si>
  <si>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</si>
  <si>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</si>
  <si>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</si>
  <si>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</si>
  <si>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</si>
  <si>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</si>
  <si>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</si>
  <si>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</si>
  <si>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</si>
  <si>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</si>
  <si>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</si>
  <si>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</si>
  <si>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</si>
  <si>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</si>
  <si>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</si>
  <si>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</si>
  <si>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</si>
  <si>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</si>
  <si>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</si>
  <si>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</si>
  <si>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</si>
  <si>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</si>
  <si>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</si>
  <si>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</si>
  <si>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</si>
  <si>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</si>
  <si>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</si>
  <si>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</si>
  <si>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</si>
  <si>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</si>
  <si>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</si>
  <si>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</si>
  <si>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</si>
  <si>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</si>
  <si>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</si>
  <si>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</si>
  <si>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</si>
  <si>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</si>
  <si>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</si>
  <si>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</si>
  <si>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</si>
  <si>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</si>
  <si>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</si>
  <si>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</si>
  <si>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</si>
  <si>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</si>
  <si>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</si>
  <si>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</si>
  <si>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</si>
  <si>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</si>
  <si>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</si>
  <si>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</si>
  <si>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</si>
  <si>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</si>
  <si>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</si>
  <si>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</si>
  <si>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</si>
  <si>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</si>
  <si>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</si>
  <si>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</si>
  <si>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</si>
  <si>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</si>
  <si>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</si>
  <si>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</si>
  <si>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</si>
  <si>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</si>
  <si>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</si>
  <si>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</si>
  <si>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</si>
  <si>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</si>
  <si>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</si>
  <si>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</si>
  <si>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</si>
  <si>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</si>
  <si>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</si>
  <si>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</si>
  <si>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</si>
  <si>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</si>
  <si>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</si>
  <si>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</si>
  <si>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</si>
  <si>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</si>
  <si>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</si>
  <si>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</si>
  <si>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</si>
  <si>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</si>
  <si>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</si>
  <si>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</si>
  <si>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</si>
  <si>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</si>
  <si>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</si>
  <si>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</si>
  <si>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</si>
  <si>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</si>
  <si>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</si>
  <si>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</si>
  <si>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</si>
  <si>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</si>
  <si>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</si>
  <si>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</si>
  <si>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</si>
  <si>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</si>
  <si>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</si>
  <si>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</si>
  <si>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</si>
  <si>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</si>
  <si>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</si>
  <si>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</si>
  <si>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</si>
  <si>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</si>
  <si>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</si>
  <si>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</si>
  <si>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</si>
  <si>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</si>
  <si>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</si>
  <si>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</si>
  <si>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</si>
  <si>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</si>
  <si>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</si>
  <si>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</si>
  <si>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</si>
  <si>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</si>
  <si>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</si>
  <si>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</si>
  <si>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</si>
  <si>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</si>
  <si>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</si>
  <si>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</si>
  <si>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</si>
  <si>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</si>
  <si>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</si>
  <si>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</si>
  <si>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</si>
  <si>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</si>
  <si>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</si>
  <si>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</si>
  <si>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</si>
  <si>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</si>
  <si>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</si>
  <si>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</si>
  <si>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</si>
  <si>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</si>
  <si>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</si>
  <si>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</si>
  <si>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</si>
  <si>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</si>
  <si>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</si>
  <si>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</si>
  <si>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</si>
  <si>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</si>
  <si>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</si>
  <si>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</si>
  <si>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</si>
  <si>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</si>
  <si>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</si>
  <si>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</si>
  <si>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</si>
  <si>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</si>
  <si>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</si>
  <si>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</si>
  <si>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</si>
  <si>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</si>
  <si>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</si>
  <si>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</si>
  <si>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</si>
  <si>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</si>
  <si>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</si>
  <si>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</si>
  <si>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</si>
  <si>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</si>
  <si>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</si>
  <si>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</si>
  <si>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</si>
  <si>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</si>
  <si>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</si>
  <si>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</si>
  <si>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</si>
  <si>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</si>
  <si>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</si>
  <si>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</si>
  <si>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</si>
  <si>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</si>
  <si>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</si>
  <si>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</si>
  <si>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</si>
  <si>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</si>
  <si>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</si>
  <si>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</si>
  <si>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</si>
  <si>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</si>
  <si>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</si>
  <si>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</si>
  <si>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</si>
  <si>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</si>
  <si>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</si>
  <si>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</si>
  <si>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</si>
  <si>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</si>
  <si>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</si>
  <si>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</si>
  <si>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</si>
  <si>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</si>
  <si>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</si>
  <si>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</si>
  <si>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</si>
  <si>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</si>
  <si>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</si>
  <si>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</si>
  <si>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</si>
  <si>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</si>
  <si>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</si>
  <si>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</si>
  <si>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</si>
  <si>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</si>
  <si>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</si>
  <si>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</si>
  <si>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</si>
  <si>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</si>
  <si>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</si>
  <si>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</si>
  <si>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</si>
  <si>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</si>
  <si>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</si>
  <si>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</si>
  <si>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</si>
  <si>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</si>
  <si>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</si>
  <si>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</si>
  <si>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</si>
  <si>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</si>
  <si>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</si>
  <si>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</si>
  <si>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</si>
  <si>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</si>
  <si>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</si>
  <si>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</si>
  <si>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</si>
  <si>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</si>
  <si>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</si>
  <si>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</si>
  <si>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</si>
  <si>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</si>
  <si>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</si>
  <si>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</si>
  <si>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</si>
  <si>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</si>
  <si>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</si>
  <si>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</si>
  <si>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</si>
  <si>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</si>
  <si>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</si>
  <si>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</si>
  <si>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</si>
  <si>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</si>
  <si>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</si>
  <si>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</si>
  <si>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</si>
  <si>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</si>
  <si>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</si>
  <si>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</si>
  <si>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</si>
  <si>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</si>
  <si>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</si>
  <si>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</si>
  <si>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</si>
  <si>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</si>
  <si>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</si>
  <si>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</si>
  <si>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</si>
  <si>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</si>
  <si>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</si>
  <si>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</si>
  <si>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</si>
  <si>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</si>
  <si>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</si>
  <si>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</si>
  <si>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</si>
  <si>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</si>
  <si>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</si>
  <si>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</si>
  <si>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</si>
  <si>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</si>
  <si>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</si>
  <si>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</si>
  <si>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</si>
  <si>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</si>
  <si>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</si>
  <si>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</si>
  <si>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</si>
  <si>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</si>
  <si>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</si>
  <si>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</si>
  <si>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</si>
  <si>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</si>
  <si>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</si>
  <si>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</si>
  <si>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</si>
  <si>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</si>
  <si>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</si>
  <si>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</si>
  <si>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</si>
  <si>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</si>
  <si>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</si>
  <si>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</si>
  <si>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</si>
  <si>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</si>
  <si>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</si>
  <si>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</si>
  <si>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</si>
  <si>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</si>
  <si>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</si>
  <si>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</si>
  <si>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</si>
  <si>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</si>
  <si>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</si>
  <si>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</si>
  <si>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</si>
  <si>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</si>
  <si>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</si>
  <si>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</si>
  <si>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</si>
  <si>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</si>
  <si>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</si>
  <si>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</si>
  <si>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</si>
  <si>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</si>
  <si>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</si>
  <si>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</si>
  <si>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</si>
  <si>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</si>
  <si>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</si>
  <si>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</si>
  <si>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</si>
  <si>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</si>
  <si>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</si>
  <si>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</si>
  <si>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</si>
  <si>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</si>
  <si>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</si>
  <si>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</si>
  <si>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</si>
  <si>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</si>
  <si>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</si>
  <si>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</si>
  <si>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</si>
  <si>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</si>
  <si>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</si>
  <si>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</si>
  <si>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</si>
  <si>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</si>
  <si>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</si>
  <si>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</si>
  <si>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</si>
  <si>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</si>
  <si>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</si>
  <si>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</si>
  <si>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</si>
  <si>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</si>
  <si>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</si>
  <si>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</si>
  <si>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</si>
  <si>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</si>
  <si>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</si>
  <si>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</si>
  <si>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</si>
  <si>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</si>
  <si>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</si>
  <si>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</si>
  <si>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</si>
  <si>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</si>
  <si>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</si>
  <si>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</si>
  <si>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</si>
  <si>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</si>
  <si>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</si>
  <si>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</si>
  <si>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</si>
  <si>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</si>
  <si>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</si>
  <si>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</si>
  <si>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</si>
  <si>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</si>
  <si>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</si>
  <si>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</si>
  <si>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</si>
  <si>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</si>
  <si>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</si>
  <si>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</si>
  <si>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</si>
  <si>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</si>
  <si>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</si>
  <si>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</si>
  <si>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</si>
  <si>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</si>
  <si>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</si>
  <si>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</si>
  <si>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</si>
  <si>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</si>
  <si>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</si>
  <si>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</si>
  <si>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</si>
  <si>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</si>
  <si>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</si>
  <si>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</si>
  <si>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</si>
  <si>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</si>
  <si>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</si>
  <si>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</si>
  <si>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</si>
  <si>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</si>
  <si>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</si>
  <si>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</si>
  <si>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</si>
  <si>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</si>
  <si>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</si>
  <si>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</si>
  <si>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</si>
  <si>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</si>
  <si>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</si>
  <si>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</si>
  <si>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</si>
  <si>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</si>
  <si>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</si>
  <si>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</si>
  <si>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</si>
  <si>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</si>
  <si>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</si>
  <si>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</si>
  <si>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</si>
  <si>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</si>
  <si>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</si>
  <si>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</si>
  <si>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</si>
  <si>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</si>
  <si>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</si>
  <si>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</si>
  <si>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</si>
  <si>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</si>
  <si>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</si>
  <si>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</si>
  <si>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</si>
  <si>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</si>
  <si>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</si>
  <si>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</si>
  <si>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</si>
  <si>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</si>
  <si>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</si>
  <si>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</si>
  <si>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</si>
  <si>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</si>
  <si>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</si>
  <si>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</si>
  <si>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</si>
  <si>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</si>
  <si>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</si>
  <si>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</si>
  <si>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</si>
  <si>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</si>
  <si>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</si>
  <si>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</si>
  <si>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</si>
  <si>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</si>
  <si>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</si>
  <si>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</si>
  <si>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</si>
  <si>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</si>
  <si>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</si>
  <si>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</si>
  <si>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</si>
  <si>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</si>
  <si>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</si>
  <si>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</si>
  <si>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</si>
  <si>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</si>
  <si>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</si>
  <si>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</si>
  <si>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</si>
  <si>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</si>
  <si>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</si>
  <si>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</si>
  <si>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</si>
  <si>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</si>
  <si>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</si>
  <si>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</si>
  <si>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</si>
  <si>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</si>
  <si>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</si>
  <si>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</si>
  <si>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</si>
  <si>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</si>
  <si>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</si>
  <si>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</si>
  <si>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</si>
  <si>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</si>
  <si>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</si>
  <si>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</si>
  <si>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</si>
  <si>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</si>
  <si>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</si>
  <si>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</si>
  <si>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</si>
  <si>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</si>
  <si>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</si>
  <si>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</si>
  <si>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</si>
  <si>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</si>
  <si>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</si>
  <si>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</si>
  <si>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</si>
  <si>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</si>
  <si>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</si>
  <si>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</si>
  <si>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</si>
  <si>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</si>
  <si>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</si>
  <si>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</si>
  <si>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</si>
  <si>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</si>
  <si>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</si>
  <si>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</si>
  <si>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</si>
  <si>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</si>
  <si>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</si>
  <si>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</si>
  <si>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</si>
  <si>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</si>
  <si>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</si>
  <si>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</si>
  <si>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</si>
  <si>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</si>
  <si>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</si>
  <si>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</si>
  <si>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</si>
  <si>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</si>
  <si>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</si>
  <si>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</si>
  <si>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</si>
  <si>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</si>
  <si>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</si>
  <si>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</si>
  <si>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</si>
  <si>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</si>
  <si>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</si>
  <si>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</si>
  <si>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</si>
  <si>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</si>
  <si>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</si>
  <si>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</si>
  <si>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</si>
  <si>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</si>
  <si>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</si>
  <si>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</si>
  <si>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</si>
  <si>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</si>
  <si>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</si>
  <si>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</si>
  <si>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</si>
  <si>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</si>
  <si>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</si>
  <si>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</si>
  <si>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</si>
  <si>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</si>
  <si>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</si>
  <si>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</si>
  <si>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</si>
  <si>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</si>
  <si>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</si>
  <si>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</si>
  <si>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</si>
  <si>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</si>
  <si>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</si>
  <si>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</si>
  <si>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</si>
  <si>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</si>
  <si>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</si>
  <si>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</si>
  <si>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</si>
  <si>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</si>
  <si>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</si>
  <si>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</si>
  <si>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</si>
  <si>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</si>
  <si>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</si>
  <si>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</si>
  <si>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</si>
  <si>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</si>
  <si>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</si>
  <si>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</si>
  <si>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</si>
  <si>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</si>
  <si>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</si>
  <si>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</si>
  <si>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</si>
  <si>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</si>
  <si>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</si>
  <si>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</si>
  <si>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</si>
  <si>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</si>
  <si>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</si>
  <si>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</si>
  <si>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</si>
  <si>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</si>
  <si>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</si>
  <si>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</si>
  <si>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</si>
  <si>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</si>
  <si>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</si>
  <si>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</si>
  <si>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</si>
  <si>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</si>
  <si>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</si>
  <si>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</si>
  <si>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</si>
  <si>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</si>
  <si>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</si>
  <si>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</si>
  <si>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</si>
  <si>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</si>
  <si>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</si>
  <si>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</si>
  <si>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</si>
  <si>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</si>
  <si>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</si>
  <si>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</si>
  <si>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</si>
  <si>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</si>
  <si>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</si>
  <si>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</si>
  <si>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</si>
  <si>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</si>
  <si>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</si>
  <si>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</si>
  <si>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</si>
  <si>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</si>
  <si>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</si>
  <si>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</si>
  <si>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</si>
  <si>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</si>
  <si>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</si>
  <si>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</si>
  <si>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</si>
  <si>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</si>
  <si>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</si>
  <si>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</si>
  <si>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</si>
  <si>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</si>
  <si>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</si>
  <si>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</si>
  <si>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</si>
  <si>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</si>
  <si>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</si>
  <si>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</si>
  <si>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</si>
  <si>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</si>
  <si>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</si>
  <si>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</si>
  <si>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</si>
  <si>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</si>
  <si>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</si>
  <si>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</si>
  <si>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</si>
  <si>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</si>
  <si>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</si>
  <si>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</si>
  <si>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</si>
  <si>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</si>
  <si>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</si>
  <si>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</si>
  <si>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</si>
  <si>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</si>
  <si>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</si>
  <si>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</si>
  <si>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</si>
  <si>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</si>
  <si>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</si>
  <si>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</si>
  <si>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</si>
  <si>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</si>
  <si>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</si>
  <si>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</si>
  <si>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</si>
  <si>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</si>
  <si>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</si>
  <si>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</si>
  <si>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</si>
  <si>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</si>
  <si>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</si>
  <si>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</si>
  <si>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</si>
  <si>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</si>
  <si>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</si>
  <si>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</si>
  <si>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</si>
  <si>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</si>
  <si>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</si>
  <si>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</si>
  <si>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</si>
  <si>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</si>
  <si>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</si>
  <si>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</si>
  <si>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</si>
  <si>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</si>
  <si>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</si>
  <si>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</si>
  <si>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</si>
  <si>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</si>
  <si>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</si>
  <si>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</si>
  <si>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</si>
  <si>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</si>
  <si>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</si>
  <si>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</si>
  <si>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</si>
  <si>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</si>
  <si>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</si>
  <si>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</si>
  <si>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</si>
  <si>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</si>
  <si>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</si>
  <si>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</si>
  <si>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</si>
  <si>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</si>
  <si>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</si>
  <si>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</si>
  <si>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</si>
  <si>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</si>
  <si>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</si>
  <si>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</si>
  <si>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</si>
  <si>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</si>
  <si>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</si>
  <si>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</si>
  <si>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</si>
  <si>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</si>
  <si>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</si>
  <si>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</si>
  <si>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</si>
  <si>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</si>
  <si>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</si>
  <si>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</si>
  <si>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</si>
  <si>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</si>
  <si>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</si>
  <si>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</si>
  <si>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</si>
  <si>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</si>
  <si>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</si>
  <si>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</si>
  <si>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</si>
  <si>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</si>
  <si>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</si>
  <si>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</si>
  <si>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</si>
  <si>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</si>
  <si>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</si>
  <si>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</si>
  <si>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</si>
  <si>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</si>
  <si>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</si>
  <si>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</si>
  <si>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</si>
  <si>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</si>
  <si>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</si>
  <si>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</si>
  <si>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</si>
  <si>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</si>
  <si>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</si>
  <si>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</si>
  <si>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</si>
  <si>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</si>
  <si>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</si>
  <si>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</si>
  <si>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</si>
  <si>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</si>
  <si>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</si>
  <si>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</si>
  <si>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</si>
  <si>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</si>
  <si>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</si>
  <si>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</si>
  <si>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</si>
  <si>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</si>
  <si>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</si>
  <si>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</si>
  <si>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</si>
  <si>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</si>
  <si>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</si>
  <si>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</si>
  <si>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</si>
  <si>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</si>
  <si>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</si>
  <si>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</si>
  <si>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</si>
  <si>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</si>
  <si>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</si>
  <si>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</si>
  <si>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</si>
  <si>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</si>
  <si>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</si>
  <si>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</si>
  <si>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</si>
  <si>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</si>
  <si>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</si>
  <si>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</si>
  <si>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</si>
  <si>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</si>
  <si>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</si>
  <si>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</si>
  <si>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</si>
  <si>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</si>
  <si>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</si>
  <si>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</si>
  <si>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</si>
  <si>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</si>
  <si>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</si>
  <si>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</si>
  <si>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</si>
  <si>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</si>
  <si>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</si>
  <si>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</si>
  <si>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</si>
  <si>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</si>
  <si>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</si>
  <si>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</si>
  <si>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</si>
  <si>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</si>
  <si>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</si>
  <si>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</si>
  <si>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</si>
  <si>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</si>
  <si>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</si>
  <si>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</si>
  <si>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</si>
  <si>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</si>
  <si>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</si>
  <si>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</si>
  <si>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</si>
  <si>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</si>
  <si>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</si>
  <si>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</si>
  <si>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</si>
  <si>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</si>
  <si>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</si>
  <si>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</si>
  <si>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</si>
  <si>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</si>
  <si>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</si>
  <si>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</si>
  <si>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</si>
  <si>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</si>
  <si>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</si>
  <si>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</si>
  <si>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</si>
  <si>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</si>
  <si>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</si>
  <si>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</si>
  <si>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</si>
  <si>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</si>
  <si>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</si>
  <si>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</si>
  <si>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</si>
  <si>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</si>
  <si>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</si>
  <si>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</si>
  <si>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</si>
  <si>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</si>
  <si>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</si>
  <si>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</si>
  <si>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</si>
  <si>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</si>
  <si>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</si>
  <si>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</si>
  <si>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</si>
  <si>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</si>
  <si>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</si>
  <si>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</si>
  <si>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</si>
  <si>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</si>
  <si>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</si>
  <si>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</si>
  <si>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</si>
  <si>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</si>
  <si>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</si>
  <si>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</si>
  <si>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</si>
  <si>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</si>
  <si>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</si>
  <si>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</si>
  <si>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</si>
  <si>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</si>
  <si>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</si>
  <si>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</si>
  <si>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</si>
  <si>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</si>
  <si>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</si>
  <si>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</si>
  <si>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</si>
  <si>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</si>
  <si>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</si>
  <si>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</si>
  <si>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</si>
  <si>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</si>
  <si>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</si>
  <si>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</si>
  <si>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</si>
  <si>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</si>
  <si>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</si>
  <si>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</si>
  <si>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</si>
  <si>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</si>
  <si>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</si>
  <si>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</si>
  <si>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</si>
  <si>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</si>
  <si>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</si>
  <si>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</si>
  <si>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</si>
  <si>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</si>
  <si>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</si>
  <si>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</si>
  <si>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</si>
  <si>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</si>
  <si>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</si>
  <si>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</si>
  <si>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</si>
  <si>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</si>
  <si>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</si>
  <si>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</si>
  <si>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</si>
  <si>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</si>
  <si>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</si>
  <si>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</si>
  <si>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</si>
  <si>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</si>
  <si>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</si>
  <si>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</si>
  <si>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</si>
  <si>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</si>
  <si>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</si>
  <si>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</si>
  <si>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</si>
  <si>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</si>
  <si>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</si>
  <si>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</si>
  <si>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</si>
  <si>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</si>
  <si>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</si>
  <si>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</si>
  <si>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</si>
  <si>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</si>
  <si>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</si>
  <si>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</si>
  <si>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</si>
  <si>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</si>
  <si>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</si>
  <si>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</si>
  <si>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</si>
  <si>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</si>
  <si>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</si>
  <si>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</si>
  <si>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</si>
  <si>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</si>
  <si>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</si>
  <si>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</si>
  <si>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</si>
  <si>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</si>
  <si>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</si>
  <si>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</si>
  <si>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</si>
  <si>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</si>
  <si>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</si>
  <si>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</si>
  <si>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</si>
  <si>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</si>
  <si>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</si>
  <si>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</si>
  <si>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</si>
  <si>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</si>
  <si>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</si>
  <si>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</si>
  <si>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</si>
  <si>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</si>
  <si>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</si>
  <si>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</si>
  <si>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</si>
  <si>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</si>
  <si>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</si>
  <si>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</si>
  <si>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</si>
  <si>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</si>
  <si>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</si>
  <si>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</si>
  <si>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</si>
  <si>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</si>
  <si>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</si>
  <si>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</si>
  <si>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</si>
  <si>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</si>
  <si>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</si>
  <si>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</si>
  <si>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</si>
  <si>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</si>
  <si>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</si>
  <si>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</si>
  <si>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</si>
  <si>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</si>
  <si>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</si>
  <si>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</si>
  <si>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</si>
  <si>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</si>
  <si>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</si>
  <si>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</si>
  <si>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</si>
  <si>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</si>
  <si>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</si>
  <si>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</si>
  <si>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</si>
  <si>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</si>
  <si>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</si>
  <si>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</si>
  <si>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</si>
  <si>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</si>
  <si>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</si>
  <si>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</si>
  <si>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</si>
  <si>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</si>
  <si>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</si>
  <si>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</si>
  <si>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</si>
  <si>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</si>
  <si>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</si>
  <si>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</si>
  <si>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</si>
  <si>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</si>
  <si>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</si>
  <si>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</si>
  <si>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</si>
  <si>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</si>
  <si>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</si>
  <si>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</si>
  <si>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</si>
  <si>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</si>
  <si>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</si>
  <si>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</si>
  <si>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</si>
  <si>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</si>
  <si>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</si>
  <si>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</si>
  <si>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</si>
  <si>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</si>
  <si>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</si>
  <si>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</si>
  <si>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</si>
  <si>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</si>
  <si>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</si>
  <si>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</si>
  <si>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</si>
  <si>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</si>
  <si>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</si>
  <si>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</si>
  <si>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</si>
  <si>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</si>
  <si>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</si>
  <si>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</si>
  <si>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</si>
  <si>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</si>
  <si>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</si>
  <si>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</si>
  <si>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</si>
  <si>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</si>
  <si>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</si>
  <si>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</si>
  <si>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</si>
  <si>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</si>
  <si>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</si>
  <si>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</si>
  <si>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</si>
  <si>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</si>
  <si>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</si>
  <si>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</si>
  <si>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</si>
  <si>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</si>
  <si>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</si>
  <si>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</si>
  <si>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</si>
  <si>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</si>
  <si>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</si>
  <si>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</si>
  <si>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</si>
  <si>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</si>
  <si>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</si>
  <si>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</si>
  <si>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</si>
  <si>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</si>
  <si>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</si>
  <si>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</si>
  <si>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</si>
  <si>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</si>
  <si>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</si>
  <si>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</si>
  <si>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</si>
  <si>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</si>
  <si>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</si>
  <si>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</si>
  <si>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</si>
  <si>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</si>
  <si>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</si>
  <si>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</si>
  <si>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</si>
  <si>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</si>
  <si>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</si>
  <si>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</si>
  <si>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</si>
  <si>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</si>
  <si>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</si>
  <si>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</si>
  <si>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</si>
  <si>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</si>
  <si>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</si>
  <si>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</si>
  <si>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</si>
  <si>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</si>
  <si>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</si>
  <si>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</si>
  <si>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</si>
  <si>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</si>
  <si>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</si>
  <si>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</si>
  <si>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</si>
  <si>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</si>
  <si>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</si>
  <si>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</si>
  <si>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</si>
  <si>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</si>
  <si>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</si>
  <si>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</si>
  <si>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</si>
  <si>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</si>
  <si>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</si>
  <si>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</si>
  <si>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</si>
  <si>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</si>
  <si>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</si>
  <si>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</si>
  <si>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</si>
  <si>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</si>
  <si>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</si>
  <si>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</si>
  <si>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</si>
  <si>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</si>
  <si>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</si>
  <si>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</si>
  <si>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</si>
  <si>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</si>
  <si>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</si>
  <si>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</si>
  <si>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</si>
  <si>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</si>
  <si>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</si>
  <si>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</si>
  <si>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</si>
  <si>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</si>
  <si>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</si>
  <si>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</si>
  <si>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</si>
  <si>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</si>
  <si>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</si>
  <si>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</si>
  <si>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</si>
  <si>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</si>
  <si>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</si>
  <si>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</si>
  <si>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</si>
  <si>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</si>
  <si>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</si>
  <si>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</si>
  <si>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</si>
  <si>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</si>
  <si>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</si>
  <si>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</si>
  <si>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</si>
  <si>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</si>
  <si>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</si>
  <si>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</si>
  <si>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</si>
  <si>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</si>
  <si>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</si>
  <si>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</si>
  <si>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</si>
  <si>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</si>
  <si>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</si>
  <si>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</si>
  <si>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</si>
  <si>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</si>
  <si>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</si>
  <si>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</si>
  <si>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</si>
  <si>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</si>
  <si>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</si>
  <si>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</si>
  <si>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</si>
  <si>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</si>
  <si>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</si>
  <si>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</si>
  <si>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</si>
  <si>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</si>
  <si>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</si>
  <si>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</si>
  <si>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</si>
  <si>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</si>
  <si>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</si>
  <si>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</si>
  <si>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</si>
  <si>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</si>
  <si>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</si>
  <si>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</si>
  <si>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</si>
  <si>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</si>
  <si>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</si>
  <si>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</si>
  <si>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</si>
  <si>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</si>
  <si>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</si>
  <si>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</si>
  <si>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</si>
  <si>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</si>
  <si>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</si>
  <si>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</si>
  <si>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</si>
  <si>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</si>
  <si>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</si>
  <si>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</si>
  <si>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</si>
  <si>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</si>
  <si>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</si>
  <si>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</si>
  <si>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</si>
  <si>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</si>
  <si>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</si>
  <si>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</si>
  <si>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</si>
  <si>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</si>
  <si>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</si>
  <si>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</si>
  <si>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</si>
  <si>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</si>
  <si>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</si>
  <si>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</si>
  <si>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</si>
  <si>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</si>
  <si>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</si>
  <si>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</si>
  <si>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</si>
  <si>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</si>
  <si>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</si>
  <si>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</si>
  <si>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</si>
  <si>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</si>
  <si>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</si>
  <si>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</si>
  <si>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</si>
  <si>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</si>
  <si>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</si>
  <si>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</si>
  <si>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</si>
  <si>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</si>
  <si>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</si>
  <si>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</si>
  <si>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</si>
  <si>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</si>
  <si>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</si>
  <si>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</si>
  <si>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</si>
  <si>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</si>
  <si>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</si>
  <si>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</si>
  <si>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</si>
  <si>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</si>
  <si>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</si>
  <si>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</si>
  <si>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</si>
  <si>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</si>
  <si>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</si>
  <si>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</si>
  <si>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</si>
  <si>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</si>
  <si>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</si>
  <si>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</si>
  <si>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</si>
  <si>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</si>
  <si>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</si>
  <si>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</si>
  <si>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</si>
  <si>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</si>
  <si>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</si>
  <si>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</si>
  <si>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</si>
  <si>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</si>
  <si>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</si>
  <si>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</si>
  <si>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</si>
  <si>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</si>
  <si>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</si>
  <si>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</si>
  <si>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</si>
  <si>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</si>
  <si>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</si>
  <si>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</si>
  <si>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</si>
  <si>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</si>
  <si>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</si>
  <si>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</si>
  <si>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</si>
  <si>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</si>
  <si>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</si>
  <si>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</si>
  <si>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</si>
  <si>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</si>
  <si>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</si>
  <si>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</si>
  <si>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</si>
  <si>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</si>
  <si>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</si>
  <si>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</si>
  <si>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</si>
  <si>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</si>
  <si>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</si>
  <si>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</si>
  <si>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</si>
  <si>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</si>
  <si>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</si>
  <si>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</si>
  <si>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</si>
  <si>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</si>
  <si>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</si>
  <si>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</si>
  <si>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</si>
  <si>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</si>
  <si>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</si>
  <si>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</si>
  <si>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</si>
  <si>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</si>
  <si>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</si>
  <si>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</si>
  <si>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</si>
  <si>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</si>
  <si>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</si>
  <si>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</si>
  <si>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</si>
  <si>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</si>
  <si>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</si>
  <si>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</si>
  <si>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</si>
  <si>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</si>
  <si>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</si>
  <si>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</si>
  <si>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</si>
  <si>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</si>
  <si>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</si>
  <si>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</si>
  <si>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</si>
  <si>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</si>
  <si>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</si>
  <si>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</si>
  <si>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</si>
  <si>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</si>
  <si>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</si>
  <si>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</si>
  <si>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</si>
  <si>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</si>
  <si>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</si>
  <si>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</si>
  <si>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</si>
  <si>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</si>
  <si>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</si>
  <si>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</si>
  <si>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</si>
  <si>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</si>
  <si>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</si>
  <si>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</si>
  <si>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</si>
  <si>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</si>
  <si>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</si>
  <si>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</si>
  <si>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</si>
  <si>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</si>
  <si>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</si>
  <si>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</si>
  <si>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</si>
  <si>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</si>
  <si>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</si>
  <si>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</si>
  <si>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</si>
  <si>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</si>
  <si>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</si>
  <si>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</si>
  <si>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</si>
  <si>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</si>
  <si>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</si>
  <si>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</si>
  <si>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</si>
  <si>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</si>
  <si>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</si>
  <si>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</si>
  <si>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</si>
  <si>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</si>
  <si>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</si>
  <si>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</si>
  <si>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</si>
  <si>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</si>
  <si>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</si>
  <si>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</si>
  <si>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</si>
  <si>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</si>
  <si>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</si>
  <si>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</si>
  <si>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</si>
  <si>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</si>
  <si>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</si>
  <si>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</si>
  <si>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</si>
  <si>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</si>
  <si>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</si>
  <si>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</si>
  <si>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</si>
  <si>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</si>
  <si>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</si>
  <si>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</si>
  <si>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</si>
  <si>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</si>
  <si>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</si>
  <si>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</si>
  <si>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</si>
  <si>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</si>
  <si>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</si>
  <si>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</si>
  <si>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</si>
  <si>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</si>
  <si>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</si>
  <si>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</si>
  <si>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</si>
  <si>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</si>
  <si>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</si>
  <si>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</si>
  <si>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</si>
  <si>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</si>
  <si>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</si>
  <si>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</si>
  <si>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</si>
  <si>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</si>
  <si>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</si>
  <si>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</si>
  <si>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</si>
  <si>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</si>
  <si>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</si>
  <si>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</si>
  <si>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</si>
  <si>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</si>
  <si>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</si>
  <si>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</si>
  <si>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</si>
  <si>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</si>
  <si>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</si>
  <si>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</si>
  <si>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</si>
  <si>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</si>
  <si>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</si>
  <si>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</si>
  <si>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</si>
  <si>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</si>
  <si>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</si>
  <si>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</si>
  <si>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</si>
  <si>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</si>
  <si>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</si>
  <si>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</si>
  <si>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</si>
  <si>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</si>
  <si>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</si>
  <si>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</si>
  <si>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</si>
  <si>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</si>
  <si>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</si>
  <si>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</si>
  <si>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</si>
  <si>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</si>
  <si>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</si>
  <si>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</si>
  <si>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</si>
  <si>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</si>
  <si>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</si>
  <si>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</si>
  <si>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</si>
  <si>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</si>
  <si>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</si>
  <si>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</si>
  <si>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</si>
  <si>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</si>
  <si>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</si>
  <si>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</si>
  <si>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</si>
  <si>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</si>
  <si>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</si>
  <si>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</si>
  <si>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</si>
  <si>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</si>
  <si>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</si>
  <si>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</si>
  <si>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</si>
  <si>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</si>
  <si>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</si>
  <si>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</si>
  <si>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</si>
  <si>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</si>
  <si>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</si>
  <si>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</si>
  <si>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</si>
  <si>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</si>
  <si>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</si>
  <si>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</si>
  <si>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</si>
  <si>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</si>
  <si>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</si>
  <si>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</si>
  <si>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</si>
  <si>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</si>
  <si>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</si>
  <si>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</si>
  <si>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</si>
  <si>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</si>
  <si>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</si>
  <si>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</si>
  <si>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</si>
  <si>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</si>
  <si>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</si>
  <si>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</si>
  <si>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</si>
  <si>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</si>
  <si>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</si>
  <si>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</si>
  <si>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</si>
  <si>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</si>
  <si>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</si>
  <si>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</si>
  <si>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</si>
  <si>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</si>
  <si>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</si>
  <si>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</si>
  <si>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</si>
  <si>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</si>
  <si>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</si>
  <si>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</si>
  <si>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</si>
  <si>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</si>
  <si>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</si>
  <si>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</si>
  <si>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</si>
  <si>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</si>
  <si>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</si>
  <si>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</si>
  <si>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</si>
  <si>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</si>
  <si>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</si>
  <si>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</si>
  <si>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</si>
  <si>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</si>
  <si>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</si>
  <si>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</si>
  <si>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</si>
  <si>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</si>
  <si>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</si>
  <si>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</si>
  <si>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</si>
  <si>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</si>
  <si>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</si>
  <si>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</si>
  <si>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</si>
  <si>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</si>
  <si>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</si>
  <si>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</si>
  <si>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</si>
  <si>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</si>
  <si>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</si>
  <si>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</si>
  <si>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</si>
  <si>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</si>
  <si>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</si>
  <si>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</si>
  <si>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</si>
  <si>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</si>
  <si>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</si>
  <si>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</si>
  <si>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</si>
  <si>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</si>
  <si>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</si>
  <si>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</si>
  <si>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</si>
  <si>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</si>
  <si>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</si>
  <si>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</si>
  <si>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</si>
  <si>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</si>
  <si>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</si>
  <si>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</si>
  <si>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</si>
  <si>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</si>
  <si>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</si>
  <si>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</si>
  <si>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</si>
  <si>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</si>
  <si>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</si>
  <si>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</si>
  <si>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</si>
  <si>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</si>
  <si>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</si>
  <si>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</si>
  <si>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</si>
  <si>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</si>
  <si>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</si>
  <si>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</si>
  <si>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</si>
  <si>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</si>
  <si>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</si>
  <si>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</si>
  <si>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</si>
  <si>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</si>
  <si>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</si>
  <si>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</si>
  <si>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</si>
  <si>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</si>
  <si>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</si>
  <si>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</si>
  <si>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</si>
  <si>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</si>
  <si>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</si>
  <si>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</si>
  <si>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</si>
  <si>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</si>
  <si>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</si>
  <si>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</si>
  <si>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</si>
  <si>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</si>
  <si>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</si>
  <si>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</si>
  <si>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</si>
  <si>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</si>
  <si>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</si>
  <si>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</si>
  <si>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</si>
  <si>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</si>
  <si>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</si>
  <si>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</si>
  <si>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</si>
  <si>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</si>
  <si>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</si>
  <si>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</si>
  <si>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</si>
  <si>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</si>
  <si>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</si>
  <si>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</si>
  <si>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</si>
  <si>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</si>
  <si>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</si>
  <si>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</si>
  <si>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</si>
  <si>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</si>
  <si>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</si>
  <si>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</si>
  <si>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</si>
  <si>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</si>
  <si>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</si>
  <si>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</si>
  <si>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</si>
  <si>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</si>
  <si>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</si>
  <si>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</si>
  <si>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</si>
  <si>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</si>
  <si>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</si>
  <si>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</si>
  <si>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</si>
  <si>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</si>
  <si>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</si>
  <si>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</si>
  <si>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</si>
  <si>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</si>
  <si>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</si>
  <si>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</si>
  <si>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</si>
  <si>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</si>
  <si>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</si>
  <si>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</si>
  <si>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</si>
  <si>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</si>
  <si>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</si>
  <si>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</si>
  <si>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</si>
  <si>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</si>
  <si>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</si>
  <si>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</si>
  <si>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</si>
  <si>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</si>
  <si>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</si>
  <si>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</si>
  <si>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</si>
  <si>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</si>
  <si>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</si>
  <si>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</si>
  <si>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</si>
  <si>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</si>
  <si>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</si>
  <si>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</si>
  <si>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</si>
  <si>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</si>
  <si>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</si>
  <si>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</si>
  <si>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</si>
  <si>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</si>
  <si>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</si>
  <si>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</si>
  <si>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</si>
  <si>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</si>
  <si>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</si>
  <si>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</si>
  <si>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</si>
  <si>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</si>
  <si>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</si>
  <si>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</si>
  <si>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</si>
  <si>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</si>
  <si>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</si>
  <si>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</si>
  <si>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</si>
  <si>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</si>
  <si>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</si>
  <si>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</si>
  <si>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</si>
  <si>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</si>
  <si>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</si>
  <si>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</si>
  <si>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</si>
  <si>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</si>
  <si>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</si>
  <si>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</si>
  <si>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</si>
  <si>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</si>
  <si>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</si>
  <si>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</si>
  <si>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</si>
  <si>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</si>
  <si>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</si>
  <si>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</si>
  <si>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</si>
  <si>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</si>
  <si>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</si>
  <si>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</si>
  <si>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</si>
  <si>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</si>
  <si>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</si>
  <si>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</si>
  <si>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</si>
  <si>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</si>
  <si>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</si>
  <si>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</si>
  <si>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</si>
  <si>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</si>
  <si>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</si>
  <si>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</si>
  <si>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</si>
  <si>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</si>
  <si>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</si>
  <si>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</si>
  <si>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</si>
  <si>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</si>
  <si>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</si>
  <si>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</si>
  <si>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</si>
  <si>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</si>
  <si>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</si>
  <si>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</si>
  <si>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</si>
  <si>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</si>
  <si>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</si>
  <si>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</si>
  <si>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</si>
  <si>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</si>
  <si>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</si>
  <si>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</si>
  <si>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</si>
  <si>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</si>
  <si>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</si>
  <si>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</si>
  <si>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</si>
  <si>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</si>
  <si>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</si>
  <si>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</si>
  <si>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</si>
  <si>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</si>
  <si>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</si>
  <si>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</si>
  <si>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</si>
  <si>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</si>
  <si>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</si>
  <si>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</si>
  <si>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</si>
  <si>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</si>
  <si>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</si>
  <si>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</si>
  <si>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</si>
  <si>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</si>
  <si>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</si>
  <si>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</si>
  <si>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</si>
  <si>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</si>
  <si>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</si>
  <si>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</si>
  <si>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</si>
  <si>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</si>
  <si>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</si>
  <si>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</si>
  <si>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</si>
  <si>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</si>
  <si>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</si>
  <si>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</si>
  <si>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</si>
  <si>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</si>
  <si>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</si>
  <si>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</si>
  <si>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</si>
  <si>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</si>
  <si>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</si>
  <si>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</si>
  <si>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</si>
  <si>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</si>
  <si>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</si>
  <si>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</si>
  <si>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</si>
  <si>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</si>
  <si>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</si>
  <si>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</si>
  <si>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</si>
  <si>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</si>
  <si>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</si>
  <si>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</si>
  <si>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</si>
  <si>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</si>
  <si>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</si>
  <si>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</si>
  <si>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</si>
  <si>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</si>
  <si>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</si>
  <si>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</si>
  <si>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</si>
  <si>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</si>
  <si>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</si>
  <si>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</si>
  <si>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</si>
  <si>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</si>
  <si>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</si>
  <si>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</si>
  <si>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</si>
  <si>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</si>
  <si>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</si>
  <si>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</si>
  <si>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</si>
  <si>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</si>
  <si>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</si>
  <si>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</si>
  <si>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</si>
  <si>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</si>
  <si>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</si>
  <si>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</si>
  <si>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</si>
  <si>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</si>
  <si>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</si>
  <si>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</si>
  <si>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</si>
  <si>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</si>
  <si>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</si>
  <si>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</si>
  <si>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</si>
  <si>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</si>
  <si>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</si>
  <si>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</si>
  <si>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</si>
  <si>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</si>
  <si>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</si>
  <si>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</si>
  <si>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</si>
  <si>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</si>
  <si>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</si>
  <si>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</si>
  <si>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</si>
  <si>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</si>
  <si>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</si>
  <si>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</si>
  <si>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</si>
  <si>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</si>
  <si>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</si>
  <si>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</si>
  <si>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</si>
  <si>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</si>
  <si>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</si>
  <si>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</si>
  <si>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</si>
  <si>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</si>
  <si>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</si>
  <si>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</si>
  <si>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</si>
  <si>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</si>
  <si>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</si>
  <si>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</si>
  <si>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</si>
  <si>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</si>
  <si>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</si>
  <si>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</si>
  <si>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</si>
  <si>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</si>
  <si>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</si>
  <si>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</si>
  <si>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</si>
  <si>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</si>
  <si>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</si>
  <si>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</si>
  <si>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</si>
  <si>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</si>
  <si>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</si>
  <si>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</si>
  <si>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</si>
  <si>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</si>
  <si>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</si>
  <si>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</si>
  <si>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</si>
  <si>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</si>
  <si>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</si>
  <si>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</si>
  <si>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</si>
  <si>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</si>
  <si>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</si>
  <si>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</si>
  <si>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</si>
  <si>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</si>
  <si>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</si>
  <si>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</si>
  <si>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</si>
  <si>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</si>
  <si>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</si>
  <si>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</si>
  <si>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</si>
  <si>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</si>
  <si>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</si>
  <si>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</si>
  <si>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</si>
  <si>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</si>
  <si>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</si>
  <si>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</si>
  <si>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</si>
  <si>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</si>
  <si>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</si>
  <si>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</si>
  <si>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</si>
  <si>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</si>
  <si>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</si>
  <si>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</si>
  <si>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</si>
  <si>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</si>
  <si>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</si>
  <si>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</si>
  <si>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</si>
  <si>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</si>
  <si>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</si>
  <si>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</si>
  <si>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</si>
  <si>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</si>
  <si>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</si>
  <si>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</si>
  <si>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</si>
  <si>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</si>
  <si>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</si>
  <si>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</si>
  <si>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</si>
  <si>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</si>
  <si>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</si>
  <si>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</si>
  <si>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</si>
  <si>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</si>
  <si>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</si>
  <si>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</si>
  <si>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</si>
  <si>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</si>
  <si>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</si>
  <si>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</si>
  <si>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</si>
  <si>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</si>
  <si>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</si>
  <si>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</si>
  <si>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</si>
  <si>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</si>
  <si>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</si>
  <si>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</si>
  <si>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</si>
  <si>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</si>
  <si>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</si>
  <si>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</si>
  <si>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</si>
  <si>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</si>
  <si>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</si>
  <si>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</si>
  <si>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</si>
  <si>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</si>
  <si>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</si>
  <si>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</si>
  <si>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</si>
  <si>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</si>
  <si>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</si>
  <si>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</si>
  <si>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</si>
  <si>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</si>
  <si>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</si>
  <si>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</si>
  <si>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</si>
  <si>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</si>
  <si>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</si>
  <si>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</si>
  <si>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</si>
  <si>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</si>
  <si>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</si>
  <si>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</si>
  <si>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</si>
  <si>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</si>
  <si>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</si>
  <si>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</si>
  <si>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</si>
  <si>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</si>
  <si>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</si>
  <si>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</si>
  <si>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</si>
  <si>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</si>
  <si>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</si>
  <si>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</si>
  <si>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</si>
  <si>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</si>
  <si>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</si>
  <si>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</si>
  <si>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</si>
  <si>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</si>
  <si>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</si>
  <si>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</si>
  <si>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</si>
  <si>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</si>
  <si>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</si>
  <si>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</si>
  <si>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</si>
  <si>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</si>
  <si>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</si>
  <si>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</si>
  <si>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</si>
  <si>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</si>
  <si>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</si>
  <si>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</si>
  <si>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</si>
  <si>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</si>
  <si>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</si>
  <si>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</si>
  <si>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</si>
  <si>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</si>
  <si>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</si>
  <si>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</si>
  <si>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</si>
  <si>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</si>
  <si>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</si>
  <si>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</si>
  <si>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</si>
  <si>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</si>
  <si>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</si>
  <si>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</si>
  <si>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</si>
  <si>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</si>
  <si>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</si>
  <si>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</si>
  <si>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</si>
  <si>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</si>
  <si>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</si>
  <si>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</si>
  <si>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</si>
  <si>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</si>
  <si>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</si>
  <si>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</si>
  <si>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</si>
  <si>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</si>
  <si>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</si>
  <si>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</si>
  <si>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</si>
  <si>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</si>
  <si>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</si>
  <si>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</si>
  <si>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</si>
  <si>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</si>
  <si>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</si>
  <si>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</si>
  <si>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</si>
  <si>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</si>
  <si>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</si>
  <si>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</si>
  <si>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</si>
  <si>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</si>
  <si>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</si>
  <si>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</si>
  <si>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</si>
  <si>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</si>
  <si>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</si>
  <si>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</si>
  <si>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</si>
  <si>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</si>
  <si>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</si>
  <si>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</si>
  <si>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</si>
  <si>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</si>
  <si>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</si>
  <si>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</si>
  <si>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</si>
  <si>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</si>
  <si>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</si>
  <si>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</si>
  <si>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</si>
  <si>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</si>
  <si>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</si>
  <si>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</si>
  <si>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</si>
  <si>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</si>
  <si>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</si>
  <si>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</si>
  <si>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</si>
  <si>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</si>
  <si>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</si>
  <si>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</si>
  <si>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</si>
  <si>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</si>
  <si>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</si>
  <si>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</si>
  <si>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</si>
  <si>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</si>
  <si>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</si>
  <si>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</si>
  <si>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</si>
  <si>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</si>
  <si>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</si>
  <si>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</si>
  <si>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</si>
  <si>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</si>
  <si>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</si>
  <si>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</si>
  <si>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</si>
  <si>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</si>
  <si>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</si>
  <si>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</si>
  <si>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</si>
  <si>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</si>
  <si>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</si>
  <si>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</si>
  <si>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</si>
  <si>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</si>
  <si>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</si>
  <si>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</si>
  <si>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</si>
  <si>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</si>
  <si>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</si>
  <si>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</si>
  <si>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</si>
  <si>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</si>
  <si>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</si>
  <si>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</si>
  <si>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</si>
  <si>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</si>
  <si>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</si>
  <si>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</si>
  <si>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</si>
  <si>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</si>
  <si>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</si>
  <si>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</si>
  <si>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</si>
  <si>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</si>
  <si>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</si>
  <si>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</si>
  <si>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</si>
  <si>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</si>
  <si>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</si>
  <si>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</si>
  <si>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</si>
  <si>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</si>
  <si>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</si>
  <si>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</si>
  <si>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</si>
  <si>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</si>
  <si>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</si>
  <si>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</si>
  <si>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</si>
  <si>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</si>
  <si>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</si>
  <si>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</si>
  <si>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</si>
  <si>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</si>
  <si>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</si>
  <si>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</si>
  <si>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</si>
  <si>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</si>
  <si>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</si>
  <si>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</si>
  <si>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</si>
  <si>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</si>
  <si>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</si>
  <si>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</si>
  <si>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</si>
  <si>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</si>
  <si>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</si>
  <si>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</si>
  <si>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</si>
  <si>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</si>
  <si>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</si>
  <si>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</si>
  <si>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</si>
  <si>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</si>
  <si>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</si>
  <si>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</si>
  <si>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</si>
  <si>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</si>
  <si>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</si>
  <si>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</si>
  <si>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</si>
  <si>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</si>
  <si>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</si>
  <si>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</si>
  <si>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</si>
  <si>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</si>
  <si>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</si>
  <si>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</si>
  <si>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</si>
  <si>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</si>
  <si>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</si>
  <si>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</si>
  <si>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</si>
  <si>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</si>
  <si>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</si>
  <si>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</si>
  <si>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</si>
  <si>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</si>
  <si>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</si>
  <si>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</si>
  <si>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</si>
  <si>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</si>
  <si>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</si>
  <si>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</si>
  <si>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</si>
  <si>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</si>
  <si>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</si>
  <si>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</si>
  <si>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</si>
  <si>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</si>
  <si>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</si>
  <si>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</si>
  <si>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</si>
  <si>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</si>
  <si>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</si>
  <si>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</si>
  <si>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</si>
  <si>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</si>
  <si>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</si>
  <si>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</si>
  <si>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</si>
  <si>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</si>
  <si>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</si>
  <si>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</si>
  <si>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</si>
  <si>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</si>
  <si>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</si>
  <si>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</si>
  <si>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</si>
  <si>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</si>
  <si>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</si>
  <si>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</si>
  <si>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</si>
  <si>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</si>
  <si>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</si>
  <si>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</si>
  <si>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</si>
  <si>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</si>
  <si>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</si>
  <si>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</si>
  <si>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</si>
  <si>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</si>
  <si>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</si>
  <si>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</si>
  <si>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</si>
  <si>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</si>
  <si>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</si>
  <si>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</si>
  <si>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</si>
  <si>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</si>
  <si>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</si>
  <si>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</si>
  <si>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</si>
  <si>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</si>
  <si>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</si>
  <si>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</si>
  <si>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</si>
  <si>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</si>
  <si>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</si>
  <si>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</si>
  <si>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</si>
  <si>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</si>
  <si>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</si>
  <si>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</si>
  <si>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</si>
  <si>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</si>
  <si>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</si>
  <si>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</si>
  <si>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</si>
  <si>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</si>
  <si>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</si>
  <si>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</si>
  <si>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</si>
  <si>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</si>
  <si>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</si>
  <si>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</si>
  <si>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</si>
  <si>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</si>
  <si>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</si>
  <si>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</si>
  <si>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</si>
  <si>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</si>
  <si>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</si>
  <si>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</si>
  <si>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</si>
  <si>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</si>
  <si>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</si>
  <si>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</si>
  <si>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</si>
  <si>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</si>
  <si>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</si>
  <si>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</si>
  <si>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</si>
  <si>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</si>
  <si>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</si>
  <si>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</si>
  <si>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</si>
  <si>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</si>
  <si>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</si>
  <si>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</si>
  <si>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</si>
  <si>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</si>
  <si>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</si>
  <si>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</si>
  <si>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</si>
  <si>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</si>
  <si>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</si>
  <si>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</si>
  <si>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</si>
  <si>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</si>
  <si>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</si>
  <si>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</si>
  <si>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</si>
  <si>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</si>
  <si>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</si>
  <si>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</si>
  <si>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</si>
  <si>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</si>
  <si>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</si>
  <si>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</si>
  <si>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</si>
  <si>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</si>
  <si>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</si>
  <si>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</si>
  <si>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</si>
  <si>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</si>
  <si>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</si>
  <si>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</si>
  <si>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</si>
  <si>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</si>
  <si>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</si>
  <si>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</si>
  <si>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</si>
  <si>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</si>
  <si>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</si>
  <si>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</si>
  <si>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</si>
  <si>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</si>
  <si>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</si>
  <si>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</si>
  <si>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</si>
  <si>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</si>
  <si>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</si>
  <si>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</si>
  <si>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</si>
  <si>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</si>
  <si>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</si>
  <si>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</si>
  <si>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</si>
  <si>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</si>
  <si>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</si>
  <si>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</si>
  <si>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</si>
  <si>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</si>
  <si>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</si>
  <si>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</si>
  <si>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</si>
  <si>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</si>
  <si>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</si>
  <si>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</si>
  <si>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</si>
  <si>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</si>
  <si>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</si>
  <si>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</si>
  <si>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</si>
  <si>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</si>
  <si>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</si>
  <si>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</si>
  <si>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</si>
  <si>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</si>
  <si>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</si>
  <si>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</si>
  <si>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</si>
  <si>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</si>
  <si>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</si>
  <si>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</si>
  <si>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</si>
  <si>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</si>
  <si>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</si>
  <si>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</si>
  <si>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</si>
  <si>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</si>
  <si>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</si>
  <si>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</si>
  <si>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</si>
  <si>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</si>
  <si>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</si>
  <si>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</si>
  <si>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</si>
  <si>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</si>
  <si>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</si>
  <si>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</si>
  <si>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</si>
  <si>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</si>
  <si>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</si>
  <si>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</si>
  <si>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</si>
  <si>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</si>
  <si>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</si>
  <si>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</si>
  <si>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</si>
  <si>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</si>
  <si>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</si>
  <si>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</si>
  <si>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</si>
  <si>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</si>
  <si>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</si>
  <si>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</si>
  <si>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</si>
  <si>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</si>
  <si>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</si>
  <si>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</si>
  <si>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</si>
  <si>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</si>
  <si>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</si>
  <si>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</si>
  <si>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</si>
  <si>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</si>
  <si>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</si>
  <si>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</si>
  <si>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</si>
  <si>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</si>
  <si>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</si>
  <si>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</si>
  <si>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</si>
  <si>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</si>
  <si>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</si>
  <si>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</si>
  <si>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</si>
  <si>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</si>
  <si>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</si>
  <si>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</si>
  <si>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</si>
  <si>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</si>
  <si>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</si>
  <si>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</si>
  <si>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</si>
  <si>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</si>
  <si>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</si>
  <si>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</si>
  <si>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</si>
  <si>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</si>
  <si>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</si>
  <si>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</si>
  <si>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</si>
  <si>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</si>
  <si>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</si>
  <si>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</si>
  <si>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</si>
  <si>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</si>
  <si>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</si>
  <si>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</si>
  <si>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</si>
  <si>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</si>
  <si>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</si>
  <si>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</si>
  <si>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</si>
  <si>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</si>
  <si>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</si>
  <si>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</si>
  <si>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</si>
  <si>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</si>
  <si>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</si>
  <si>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</si>
  <si>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</si>
  <si>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</si>
  <si>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</si>
  <si>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</si>
  <si>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</si>
  <si>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</si>
  <si>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</si>
  <si>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</si>
  <si>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</si>
  <si>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</si>
  <si>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</si>
  <si>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</si>
  <si>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</si>
  <si>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</si>
  <si>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</si>
  <si>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</si>
  <si>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</si>
  <si>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</si>
  <si>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</si>
  <si>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</si>
  <si>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</si>
  <si>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</si>
  <si>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</si>
  <si>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</si>
  <si>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</si>
  <si>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</si>
  <si>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</si>
  <si>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</si>
  <si>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</si>
  <si>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</si>
  <si>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</si>
  <si>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</si>
  <si>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</si>
  <si>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</si>
  <si>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</si>
  <si>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</si>
  <si>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</si>
  <si>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</si>
  <si>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</si>
  <si>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</si>
  <si>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</si>
  <si>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</si>
  <si>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</si>
  <si>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</si>
  <si>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</si>
  <si>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</si>
  <si>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</si>
  <si>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</si>
  <si>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</si>
  <si>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</si>
  <si>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</si>
  <si>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</si>
  <si>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</si>
  <si>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</si>
  <si>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</si>
  <si>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</si>
  <si>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</si>
  <si>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</si>
  <si>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</si>
  <si>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</si>
  <si>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</si>
  <si>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</si>
  <si>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</si>
  <si>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</si>
  <si>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</si>
  <si>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</si>
  <si>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</si>
  <si>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</si>
  <si>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</si>
  <si>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</si>
  <si>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</si>
  <si>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</si>
  <si>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</si>
  <si>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</si>
  <si>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</si>
  <si>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</si>
  <si>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</si>
  <si>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</si>
  <si>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</si>
  <si>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</si>
  <si>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</si>
  <si>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</si>
  <si>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</si>
  <si>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</si>
  <si>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</si>
  <si>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</si>
  <si>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</si>
  <si>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</si>
  <si>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</si>
  <si>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</si>
  <si>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</si>
  <si>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</si>
  <si>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</si>
  <si>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</si>
  <si>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</si>
  <si>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</si>
  <si>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</si>
  <si>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</si>
  <si>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</si>
  <si>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</si>
  <si>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</si>
  <si>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</si>
  <si>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</si>
  <si>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</si>
  <si>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</si>
  <si>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</si>
  <si>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</si>
  <si>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</si>
  <si>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</si>
  <si>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</si>
  <si>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</si>
  <si>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</si>
  <si>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</si>
  <si>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</si>
  <si>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</si>
  <si>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</si>
  <si>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</si>
  <si>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</si>
  <si>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</si>
  <si>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</si>
  <si>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</si>
  <si>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</si>
  <si>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</si>
  <si>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</si>
  <si>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</si>
  <si>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</si>
  <si>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</si>
  <si>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</si>
  <si>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</si>
  <si>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</si>
  <si>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</si>
  <si>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</si>
  <si>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</si>
  <si>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</si>
  <si>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</si>
  <si>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</si>
  <si>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</si>
  <si>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</si>
  <si>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</si>
  <si>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</si>
  <si>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</si>
  <si>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</si>
  <si>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</si>
  <si>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</si>
  <si>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</si>
  <si>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</si>
  <si>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</si>
  <si>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</si>
  <si>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</si>
  <si>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</si>
  <si>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</si>
  <si>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</si>
  <si>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</si>
  <si>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</si>
  <si>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</si>
  <si>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</si>
  <si>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</si>
  <si>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</si>
  <si>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</si>
  <si>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</si>
  <si>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</si>
  <si>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</si>
  <si>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</si>
  <si>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</si>
  <si>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</si>
  <si>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</si>
  <si>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</si>
  <si>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</si>
  <si>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</si>
  <si>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</si>
  <si>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</si>
  <si>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</si>
  <si>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</si>
  <si>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</si>
  <si>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</si>
  <si>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</si>
  <si>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</si>
  <si>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</si>
  <si>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</si>
  <si>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</si>
  <si>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</si>
  <si>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</si>
  <si>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</si>
  <si>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</si>
  <si>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</si>
  <si>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</si>
  <si>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</si>
  <si>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</si>
  <si>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</si>
  <si>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</si>
  <si>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</si>
  <si>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</si>
  <si>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</si>
  <si>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</si>
  <si>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</si>
  <si>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</si>
  <si>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</si>
  <si>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</si>
  <si>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</si>
  <si>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</si>
  <si>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</si>
  <si>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</si>
  <si>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</si>
  <si>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</si>
  <si>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</si>
  <si>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</si>
  <si>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</si>
  <si>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</si>
  <si>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</si>
  <si>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</si>
  <si>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</si>
  <si>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</si>
  <si>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</si>
  <si>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</si>
  <si>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</si>
  <si>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</si>
  <si>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</si>
  <si>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</si>
  <si>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</si>
  <si>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</si>
  <si>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</si>
  <si>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</si>
  <si>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</si>
  <si>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</si>
  <si>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</si>
  <si>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</si>
  <si>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</si>
  <si>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</si>
  <si>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</si>
  <si>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</si>
  <si>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</si>
  <si>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</si>
  <si>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</si>
  <si>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</si>
  <si>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</si>
  <si>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</si>
  <si>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</si>
  <si>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</si>
  <si>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</si>
  <si>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</si>
  <si>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</si>
  <si>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</si>
  <si>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</si>
  <si>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</si>
  <si>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</si>
  <si>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</si>
  <si>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</si>
  <si>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</si>
  <si>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</si>
  <si>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</si>
  <si>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</si>
  <si>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</si>
  <si>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</si>
  <si>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</si>
  <si>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</si>
  <si>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</si>
  <si>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</si>
  <si>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</si>
  <si>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</si>
  <si>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</si>
  <si>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</si>
  <si>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</si>
  <si>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</si>
  <si>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</si>
  <si>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</si>
  <si>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</si>
  <si>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</si>
  <si>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</si>
  <si>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</si>
  <si>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</si>
  <si>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</si>
  <si>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</si>
  <si>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</si>
  <si>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</si>
  <si>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</si>
  <si>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</si>
  <si>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</si>
  <si>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</si>
  <si>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</si>
  <si>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</si>
  <si>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</si>
  <si>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</si>
  <si>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</si>
  <si>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</si>
  <si>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</si>
  <si>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</si>
  <si>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</si>
  <si>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</si>
  <si>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</si>
  <si>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</si>
  <si>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</si>
  <si>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</si>
  <si>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</si>
  <si>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</si>
  <si>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</si>
  <si>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</si>
  <si>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</si>
  <si>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</si>
  <si>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</si>
  <si>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</si>
  <si>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</si>
  <si>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</si>
  <si>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</si>
  <si>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</si>
  <si>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</si>
  <si>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</si>
  <si>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</si>
  <si>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</si>
  <si>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</si>
  <si>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</si>
  <si>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</si>
  <si>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</si>
  <si>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</si>
  <si>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</si>
  <si>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</si>
  <si>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</si>
  <si>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</si>
  <si>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</si>
  <si>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</si>
  <si>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</si>
  <si>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</si>
  <si>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</si>
  <si>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</si>
  <si>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</si>
  <si>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</si>
  <si>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</si>
  <si>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</si>
  <si>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</si>
  <si>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</si>
  <si>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</si>
  <si>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</si>
  <si>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</si>
  <si>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</si>
  <si>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</si>
  <si>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</si>
  <si>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</si>
  <si>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</si>
  <si>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</si>
  <si>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</si>
  <si>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</si>
  <si>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</si>
  <si>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</si>
  <si>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</si>
  <si>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</si>
  <si>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</si>
  <si>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</si>
  <si>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</si>
  <si>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</si>
  <si>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</si>
  <si>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</si>
  <si>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</si>
  <si>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</si>
  <si>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</si>
  <si>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</si>
  <si>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</si>
  <si>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</si>
  <si>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</si>
  <si>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</si>
  <si>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</si>
  <si>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</si>
  <si>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</si>
  <si>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</si>
  <si>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</si>
  <si>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</si>
  <si>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</si>
  <si>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</si>
  <si>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</si>
  <si>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</si>
  <si>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</si>
  <si>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</si>
  <si>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</si>
  <si>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</si>
  <si>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</si>
  <si>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</si>
  <si>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</si>
  <si>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</si>
  <si>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</si>
  <si>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</si>
  <si>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</si>
  <si>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</si>
  <si>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</si>
  <si>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</si>
  <si>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</si>
  <si>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</si>
  <si>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</si>
  <si>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</si>
  <si>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</si>
  <si>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</si>
  <si>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</si>
  <si>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</si>
  <si>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</si>
  <si>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</si>
  <si>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</si>
  <si>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</si>
  <si>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</si>
  <si>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</si>
  <si>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</si>
  <si>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</si>
  <si>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</si>
  <si>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</si>
  <si>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</si>
  <si>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</si>
  <si>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</si>
  <si>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</si>
  <si>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</si>
  <si>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</si>
  <si>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</si>
  <si>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</si>
  <si>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</si>
  <si>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</si>
  <si>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</si>
  <si>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</si>
  <si>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</si>
  <si>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</si>
  <si>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</si>
  <si>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</si>
  <si>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</si>
  <si>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</si>
  <si>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</si>
  <si>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</si>
  <si>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</si>
  <si>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</si>
  <si>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</si>
  <si>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</si>
  <si>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</si>
  <si>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</si>
  <si>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</si>
  <si>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</si>
  <si>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</si>
  <si>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</si>
  <si>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</si>
  <si>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</si>
  <si>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</si>
  <si>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</si>
  <si>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</si>
  <si>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</si>
  <si>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</si>
  <si>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</si>
  <si>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</si>
  <si>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</si>
  <si>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</si>
  <si>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</si>
  <si>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</si>
  <si>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</si>
  <si>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</si>
  <si>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</si>
  <si>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</si>
  <si>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</si>
  <si>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</si>
  <si>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</si>
  <si>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</si>
  <si>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</si>
  <si>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</si>
  <si>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</si>
  <si>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</si>
  <si>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</si>
  <si>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</si>
  <si>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</si>
  <si>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</si>
  <si>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</si>
  <si>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</si>
  <si>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</si>
  <si>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</si>
  <si>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</si>
  <si>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</si>
  <si>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</si>
  <si>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</si>
  <si>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</si>
  <si>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</si>
  <si>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</si>
  <si>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</si>
  <si>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</si>
  <si>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</si>
  <si>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</si>
  <si>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</si>
  <si>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</si>
  <si>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</si>
  <si>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</si>
  <si>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</si>
  <si>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</si>
  <si>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</si>
  <si>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</si>
  <si>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</si>
  <si>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</si>
  <si>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</si>
  <si>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</si>
  <si>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</si>
  <si>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</si>
  <si>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</si>
  <si>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</si>
  <si>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</si>
  <si>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</si>
  <si>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</si>
  <si>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</si>
  <si>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</si>
  <si>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</si>
  <si>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</si>
  <si>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</si>
  <si>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</si>
  <si>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</si>
  <si>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</si>
  <si>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</si>
  <si>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</si>
  <si>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</si>
  <si>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</si>
  <si>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</si>
  <si>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</si>
  <si>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</si>
  <si>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</si>
  <si>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</si>
  <si>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</si>
  <si>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</si>
  <si>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</si>
  <si>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</si>
  <si>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</si>
  <si>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</si>
  <si>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</si>
  <si>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</si>
  <si>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</si>
  <si>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</si>
  <si>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</si>
  <si>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</si>
  <si>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</si>
  <si>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</si>
  <si>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</si>
  <si>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</si>
  <si>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</si>
  <si>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</si>
  <si>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</si>
  <si>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</si>
  <si>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</si>
  <si>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</si>
  <si>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</si>
  <si>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</si>
  <si>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</si>
  <si>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</si>
  <si>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</si>
  <si>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</si>
  <si>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</si>
  <si>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</si>
  <si>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</si>
  <si>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</si>
  <si>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</si>
  <si>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</si>
  <si>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</si>
  <si>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</si>
  <si>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</si>
  <si>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</si>
  <si>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</si>
  <si>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</si>
  <si>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</si>
  <si>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</si>
  <si>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</si>
  <si>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</si>
  <si>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</si>
  <si>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</si>
  <si>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</si>
  <si>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</si>
  <si>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</si>
  <si>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</si>
  <si>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</si>
  <si>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</si>
  <si>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</si>
  <si>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</si>
  <si>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</si>
  <si>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</si>
  <si>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</si>
  <si>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</si>
  <si>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</si>
  <si>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</si>
  <si>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</si>
  <si>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</si>
  <si>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</si>
  <si>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</si>
  <si>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</si>
  <si>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</si>
  <si>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</si>
  <si>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</si>
  <si>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</si>
  <si>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</si>
  <si>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</si>
  <si>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</si>
  <si>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</si>
  <si>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</si>
  <si>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</si>
  <si>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</si>
  <si>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</si>
  <si>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</si>
  <si>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</si>
  <si>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</si>
  <si>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</si>
  <si>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</si>
  <si>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</si>
  <si>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</si>
  <si>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</si>
  <si>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</si>
  <si>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</si>
  <si>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</si>
  <si>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</si>
  <si>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</si>
  <si>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</si>
  <si>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</si>
  <si>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</si>
  <si>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</si>
  <si>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</si>
  <si>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</si>
  <si>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</si>
  <si>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</si>
  <si>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</si>
  <si>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</si>
  <si>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</si>
  <si>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</si>
  <si>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</si>
  <si>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</si>
  <si>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</si>
  <si>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</si>
  <si>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</si>
  <si>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</si>
  <si>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</si>
  <si>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</si>
  <si>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</si>
  <si>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</si>
  <si>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</si>
  <si>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</si>
  <si>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</si>
  <si>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</si>
  <si>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</si>
  <si>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</si>
  <si>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</si>
  <si>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</si>
  <si>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</si>
  <si>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</si>
  <si>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</si>
  <si>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</si>
  <si>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</si>
  <si>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</si>
  <si>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</si>
  <si>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</si>
  <si>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</si>
  <si>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</si>
  <si>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</si>
  <si>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</si>
  <si>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</si>
  <si>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</si>
  <si>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</si>
  <si>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</si>
  <si>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</si>
  <si>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</si>
  <si>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</si>
  <si>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</si>
  <si>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</si>
  <si>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</si>
  <si>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</si>
  <si>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</si>
  <si>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</si>
  <si>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</si>
  <si>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</si>
  <si>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</si>
  <si>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</si>
  <si>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</si>
  <si>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</si>
  <si>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</si>
  <si>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</si>
  <si>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</si>
  <si>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</si>
  <si>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</si>
  <si>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</si>
  <si>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</si>
  <si>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</si>
  <si>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</si>
  <si>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</si>
  <si>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</si>
  <si>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</si>
  <si>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</si>
  <si>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</si>
  <si>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</si>
  <si>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</si>
  <si>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</si>
  <si>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</si>
  <si>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</si>
  <si>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</si>
  <si>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</si>
  <si>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</si>
  <si>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</si>
  <si>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</si>
  <si>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</si>
  <si>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</si>
  <si>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</si>
  <si>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</si>
  <si>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</si>
  <si>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</si>
  <si>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</si>
  <si>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</si>
  <si>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</si>
  <si>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</si>
  <si>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</si>
  <si>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</si>
  <si>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</si>
  <si>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</si>
  <si>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</si>
  <si>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</si>
  <si>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</si>
  <si>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</si>
  <si>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</si>
  <si>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</si>
  <si>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</si>
  <si>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</si>
  <si>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</si>
  <si>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</si>
  <si>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</si>
  <si>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</si>
  <si>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</si>
  <si>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</si>
  <si>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</si>
  <si>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</si>
  <si>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</si>
  <si>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</si>
  <si>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</si>
  <si>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</si>
  <si>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</si>
  <si>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</si>
  <si>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</si>
  <si>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</si>
  <si>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</si>
  <si>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</si>
  <si>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</si>
  <si>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</si>
  <si>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</si>
  <si>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</si>
  <si>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</si>
  <si>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</si>
  <si>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</si>
  <si>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</si>
  <si>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</si>
  <si>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</si>
  <si>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</si>
  <si>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</si>
  <si>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</si>
  <si>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</si>
  <si>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</si>
  <si>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</si>
  <si>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</si>
  <si>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</si>
  <si>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</si>
  <si>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</si>
  <si>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</si>
  <si>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</si>
  <si>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</si>
  <si>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</si>
  <si>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</si>
  <si>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</si>
  <si>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</si>
  <si>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</si>
  <si>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</si>
  <si>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</si>
  <si>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</si>
  <si>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</si>
  <si>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</si>
  <si>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</si>
  <si>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</si>
  <si>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</si>
  <si>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</si>
  <si>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</si>
  <si>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</si>
  <si>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</si>
  <si>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</si>
  <si>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</si>
  <si>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</si>
  <si>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</si>
  <si>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</si>
  <si>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</si>
  <si>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</si>
  <si>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</si>
  <si>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</si>
  <si>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</si>
  <si>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</si>
  <si>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</si>
  <si>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</si>
  <si>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</si>
  <si>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</si>
  <si>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</si>
  <si>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</si>
  <si>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</si>
  <si>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</si>
  <si>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</si>
  <si>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</si>
  <si>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</si>
  <si>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</si>
  <si>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</si>
  <si>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</si>
  <si>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</si>
  <si>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</si>
  <si>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</si>
  <si>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</si>
  <si>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</si>
  <si>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</si>
  <si>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</si>
  <si>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</si>
  <si>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</si>
  <si>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</si>
  <si>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</si>
  <si>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</si>
  <si>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</si>
  <si>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</si>
  <si>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</si>
  <si>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</si>
  <si>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</si>
  <si>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</si>
  <si>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</si>
  <si>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</si>
  <si>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</si>
  <si>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</si>
  <si>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</si>
  <si>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</si>
  <si>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</si>
  <si>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</si>
  <si>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</si>
  <si>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</si>
  <si>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</si>
  <si>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</si>
  <si>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</si>
  <si>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</si>
  <si>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</si>
  <si>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</si>
  <si>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</si>
  <si>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</si>
  <si>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</si>
  <si>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</si>
  <si>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</si>
  <si>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</si>
  <si>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</si>
  <si>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</si>
  <si>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</si>
  <si>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</si>
  <si>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</si>
  <si>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</si>
  <si>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</si>
  <si>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</si>
  <si>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</si>
  <si>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</si>
  <si>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</si>
  <si>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</si>
  <si>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</si>
  <si>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</si>
  <si>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</si>
  <si>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</si>
  <si>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</si>
  <si>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</si>
  <si>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</si>
  <si>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</si>
  <si>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</si>
  <si>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</si>
  <si>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</si>
  <si>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</si>
  <si>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</si>
  <si>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</si>
  <si>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</si>
  <si>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</si>
  <si>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</si>
  <si>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</si>
  <si>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</si>
  <si>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</si>
  <si>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</si>
  <si>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</si>
  <si>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</si>
  <si>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</si>
  <si>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</si>
  <si>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</si>
  <si>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</si>
  <si>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</si>
  <si>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</si>
  <si>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</si>
  <si>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</si>
  <si>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</si>
  <si>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</si>
  <si>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</si>
  <si>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</si>
  <si>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</si>
  <si>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</si>
  <si>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</si>
  <si>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</si>
  <si>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</si>
  <si>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</si>
  <si>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</si>
  <si>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</si>
  <si>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</si>
  <si>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</si>
  <si>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</si>
  <si>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</si>
  <si>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</si>
  <si>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</si>
  <si>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</si>
  <si>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</si>
  <si>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</si>
  <si>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</si>
  <si>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</si>
  <si>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</si>
  <si>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</si>
  <si>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</si>
  <si>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</si>
  <si>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</si>
  <si>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</si>
  <si>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</si>
  <si>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</si>
  <si>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</si>
  <si>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</si>
  <si>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</si>
  <si>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</si>
  <si>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</si>
  <si>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</si>
  <si>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</si>
  <si>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</si>
  <si>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</si>
  <si>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</si>
  <si>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</si>
  <si>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</si>
  <si>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</si>
  <si>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</si>
  <si>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</si>
  <si>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</si>
  <si>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</si>
  <si>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</si>
  <si>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</si>
  <si>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</si>
  <si>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</si>
  <si>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</si>
  <si>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</si>
  <si>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</si>
  <si>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</si>
  <si>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</si>
  <si>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</si>
  <si>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</si>
  <si>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</si>
  <si>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</si>
  <si>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</si>
  <si>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</si>
  <si>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</si>
  <si>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</si>
  <si>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</si>
  <si>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</si>
  <si>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</si>
  <si>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</si>
  <si>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</si>
  <si>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</si>
  <si>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</si>
  <si>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</si>
  <si>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</si>
  <si>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</si>
  <si>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</si>
  <si>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</si>
  <si>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</si>
  <si>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</si>
  <si>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</si>
  <si>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</si>
  <si>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</si>
  <si>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</si>
  <si>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</si>
  <si>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</si>
  <si>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</si>
  <si>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</si>
  <si>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</si>
  <si>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</si>
  <si>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</si>
  <si>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</si>
  <si>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</si>
  <si>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</si>
  <si>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</si>
  <si>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</si>
  <si>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</si>
  <si>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</si>
  <si>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</si>
  <si>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</si>
  <si>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</si>
  <si>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</si>
  <si>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</si>
  <si>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</si>
  <si>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</si>
  <si>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</si>
  <si>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</si>
  <si>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</si>
  <si>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</si>
  <si>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</si>
  <si>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</si>
  <si>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</si>
  <si>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</si>
  <si>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</si>
  <si>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</si>
  <si>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</si>
  <si>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</si>
  <si>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</si>
  <si>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</si>
  <si>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</si>
  <si>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</si>
  <si>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</si>
  <si>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</si>
  <si>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</si>
  <si>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</si>
  <si>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</si>
  <si>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</si>
  <si>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</si>
  <si>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</si>
  <si>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</si>
  <si>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</si>
  <si>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</si>
  <si>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</si>
  <si>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</si>
  <si>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</si>
  <si>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</si>
  <si>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</si>
  <si>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</si>
  <si>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</si>
  <si>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</si>
  <si>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</si>
  <si>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</si>
  <si>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</si>
  <si>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</si>
  <si>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</si>
  <si>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</si>
  <si>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</si>
  <si>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</si>
  <si>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</si>
  <si>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</si>
  <si>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</si>
  <si>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</si>
  <si>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</si>
  <si>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</si>
  <si>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</si>
  <si>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</si>
  <si>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</si>
  <si>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</si>
  <si>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</si>
  <si>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</si>
  <si>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</si>
  <si>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</si>
  <si>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</si>
  <si>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</si>
  <si>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</si>
  <si>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</si>
  <si>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</si>
  <si>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</si>
  <si>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</si>
  <si>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</si>
  <si>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</si>
  <si>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</si>
  <si>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</si>
  <si>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</si>
  <si>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</si>
  <si>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</si>
  <si>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</si>
  <si>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</si>
  <si>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</si>
  <si>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</si>
  <si>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</si>
  <si>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</si>
  <si>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</si>
  <si>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</si>
  <si>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</si>
  <si>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</si>
  <si>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</si>
  <si>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</si>
  <si>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</si>
  <si>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</si>
  <si>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</si>
  <si>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</si>
  <si>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</si>
  <si>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</si>
  <si>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</si>
  <si>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</si>
  <si>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</si>
  <si>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</si>
  <si>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</si>
  <si>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</si>
  <si>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</si>
  <si>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</si>
  <si>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</si>
  <si>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</si>
  <si>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</si>
  <si>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</si>
  <si>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</si>
  <si>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</si>
  <si>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</si>
  <si>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</si>
  <si>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</si>
  <si>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</si>
  <si>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</si>
  <si>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</si>
  <si>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</si>
  <si>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</si>
  <si>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</si>
  <si>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</si>
  <si>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</si>
  <si>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</si>
  <si>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</si>
  <si>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</si>
  <si>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</si>
  <si>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</si>
  <si>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</si>
  <si>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</si>
  <si>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</si>
  <si>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</si>
  <si>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</si>
  <si>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</si>
  <si>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</si>
  <si>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</si>
  <si>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</si>
  <si>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</si>
  <si>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</si>
  <si>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</si>
  <si>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</si>
  <si>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</si>
  <si>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</si>
  <si>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</si>
  <si>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</si>
  <si>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</si>
  <si>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</si>
  <si>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</si>
  <si>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</si>
  <si>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</si>
  <si>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</si>
  <si>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</si>
  <si>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</si>
  <si>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</si>
  <si>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</si>
  <si>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</si>
  <si>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</si>
  <si>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</si>
  <si>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</si>
  <si>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</si>
  <si>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</si>
  <si>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</si>
  <si>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</si>
  <si>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</si>
  <si>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</si>
  <si>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</si>
  <si>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</si>
  <si>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</si>
  <si>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</si>
  <si>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</si>
  <si>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</si>
  <si>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</si>
  <si>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</si>
  <si>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</si>
  <si>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</si>
  <si>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</si>
  <si>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</si>
  <si>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</si>
  <si>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</si>
  <si>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</si>
  <si>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</si>
  <si>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</si>
  <si>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</si>
  <si>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</si>
  <si>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</si>
  <si>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</si>
  <si>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</si>
  <si>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</si>
  <si>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</si>
  <si>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</si>
  <si>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</si>
  <si>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</si>
  <si>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</si>
  <si>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</si>
  <si>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</si>
  <si>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</si>
  <si>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</si>
  <si>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</si>
  <si>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</si>
  <si>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</si>
  <si>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</si>
  <si>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</si>
  <si>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</si>
  <si>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</si>
  <si>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</si>
  <si>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</si>
  <si>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</si>
  <si>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</si>
  <si>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</si>
  <si>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</si>
  <si>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</si>
  <si>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</si>
  <si>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</si>
  <si>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</si>
  <si>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</si>
  <si>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</si>
  <si>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</si>
  <si>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</si>
  <si>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</si>
  <si>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</si>
  <si>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</si>
  <si>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</si>
  <si>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</si>
  <si>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</si>
  <si>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</si>
  <si>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</si>
  <si>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</si>
  <si>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</si>
  <si>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</si>
  <si>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</si>
  <si>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</si>
  <si>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</si>
  <si>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</si>
  <si>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</si>
  <si>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</si>
  <si>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</si>
  <si>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</si>
  <si>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</si>
  <si>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</si>
  <si>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</si>
  <si>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</si>
  <si>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</si>
  <si>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</si>
  <si>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</si>
  <si>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</si>
  <si>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</si>
  <si>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</si>
  <si>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</si>
  <si>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</si>
  <si>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</si>
  <si>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</si>
  <si>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</si>
  <si>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</si>
  <si>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</si>
  <si>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</si>
  <si>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</si>
  <si>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</si>
  <si>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</si>
  <si>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</si>
  <si>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</si>
  <si>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</si>
  <si>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</si>
  <si>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</si>
  <si>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</si>
  <si>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</si>
  <si>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</si>
  <si>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</si>
  <si>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</si>
  <si>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</si>
  <si>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</si>
  <si>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</si>
  <si>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</si>
  <si>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</si>
  <si>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</si>
  <si>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</si>
  <si>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</si>
  <si>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</si>
  <si>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</si>
  <si>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</si>
  <si>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</si>
  <si>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</si>
  <si>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</si>
  <si>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</si>
  <si>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</si>
  <si>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</si>
  <si>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</si>
  <si>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</si>
  <si>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</si>
  <si>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</si>
  <si>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</si>
  <si>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</si>
  <si>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</si>
  <si>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</si>
  <si>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</si>
  <si>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</si>
  <si>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</si>
  <si>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</si>
  <si>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</si>
  <si>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</si>
  <si>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</si>
  <si>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</si>
  <si>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</si>
  <si>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</si>
  <si>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</si>
  <si>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</si>
  <si>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</si>
  <si>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</si>
  <si>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</si>
  <si>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</si>
  <si>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</si>
  <si>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</si>
  <si>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</si>
  <si>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</si>
  <si>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</si>
  <si>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</si>
  <si>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</si>
  <si>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</si>
  <si>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</si>
  <si>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</si>
  <si>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</si>
  <si>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</si>
  <si>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</si>
  <si>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</si>
  <si>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</si>
  <si>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</si>
  <si>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</si>
  <si>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</si>
  <si>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</si>
  <si>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</si>
  <si>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</si>
  <si>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</si>
  <si>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</si>
  <si>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</si>
  <si>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</si>
  <si>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</si>
  <si>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</si>
  <si>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</si>
  <si>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</si>
  <si>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</si>
  <si>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</si>
  <si>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</si>
  <si>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</si>
  <si>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</si>
  <si>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</si>
  <si>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</si>
  <si>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</si>
  <si>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</si>
  <si>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</si>
  <si>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</si>
  <si>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</si>
  <si>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</si>
  <si>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</si>
  <si>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</si>
  <si>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</si>
  <si>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</si>
  <si>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</si>
  <si>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</si>
  <si>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</si>
  <si>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</si>
  <si>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</si>
  <si>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</si>
  <si>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</si>
  <si>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</si>
  <si>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</si>
  <si>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</si>
  <si>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</si>
  <si>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</si>
  <si>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</si>
  <si>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</si>
  <si>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</si>
  <si>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</si>
  <si>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</si>
  <si>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</si>
  <si>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</si>
  <si>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</si>
  <si>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</si>
  <si>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</si>
  <si>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</si>
  <si>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</si>
  <si>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</si>
  <si>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</si>
  <si>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</si>
  <si>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</si>
  <si>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</si>
  <si>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</si>
  <si>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</si>
  <si>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</si>
  <si>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</si>
  <si>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</si>
  <si>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</si>
  <si>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</si>
  <si>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</si>
  <si>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</si>
  <si>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</si>
  <si>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</si>
  <si>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</si>
  <si>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</si>
  <si>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</si>
  <si>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</si>
  <si>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</si>
  <si>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</si>
  <si>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</si>
  <si>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</si>
  <si>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</si>
  <si>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</si>
  <si>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</si>
  <si>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</si>
  <si>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</si>
  <si>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</si>
  <si>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</si>
  <si>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</si>
  <si>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</si>
  <si>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</si>
  <si>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</si>
  <si>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</si>
  <si>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</si>
  <si>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</si>
  <si>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</si>
  <si>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</si>
  <si>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</si>
  <si>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</si>
  <si>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</si>
  <si>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</si>
  <si>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</si>
  <si>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</si>
  <si>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</si>
  <si>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</si>
  <si>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</si>
  <si>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</si>
  <si>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</si>
  <si>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</si>
  <si>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</si>
  <si>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</si>
  <si>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</si>
  <si>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</si>
  <si>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</si>
  <si>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</si>
  <si>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</si>
  <si>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</si>
  <si>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</si>
  <si>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</si>
  <si>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</si>
  <si>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</si>
  <si>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</si>
  <si>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</si>
  <si>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</si>
  <si>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</si>
  <si>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</si>
  <si>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</si>
  <si>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</si>
  <si>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</si>
  <si>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</si>
  <si>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</si>
  <si>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</si>
  <si>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</si>
  <si>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</si>
  <si>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</si>
  <si>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</si>
  <si>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</si>
  <si>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</si>
  <si>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</si>
  <si>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</si>
  <si>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</si>
  <si>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</si>
  <si>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</si>
  <si>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</si>
  <si>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</si>
  <si>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</si>
  <si>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</si>
  <si>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</si>
  <si>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</si>
  <si>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</si>
  <si>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</si>
  <si>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</si>
  <si>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</si>
  <si>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</si>
  <si>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</si>
  <si>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</si>
  <si>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</si>
  <si>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</si>
  <si>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</si>
  <si>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</si>
  <si>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</si>
  <si>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</si>
  <si>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</si>
  <si>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</si>
  <si>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</si>
  <si>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</si>
  <si>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</si>
  <si>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</si>
  <si>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</si>
  <si>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</si>
  <si>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</si>
  <si>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</si>
  <si>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</si>
  <si>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</si>
  <si>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</si>
  <si>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</si>
  <si>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</si>
  <si>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</si>
  <si>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</si>
  <si>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</si>
  <si>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</si>
  <si>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</si>
  <si>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</si>
  <si>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</si>
  <si>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</si>
  <si>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</si>
  <si>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</si>
  <si>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</si>
  <si>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</si>
  <si>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</si>
  <si>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</si>
  <si>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</si>
  <si>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</si>
  <si>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</si>
  <si>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</si>
  <si>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</si>
  <si>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</si>
  <si>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</si>
  <si>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</si>
  <si>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</si>
  <si>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</si>
  <si>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</si>
  <si>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</si>
  <si>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</si>
  <si>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</si>
  <si>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</si>
  <si>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</si>
  <si>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</si>
  <si>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</si>
  <si>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</si>
  <si>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</si>
  <si>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</si>
  <si>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</si>
  <si>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</si>
  <si>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</si>
  <si>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</si>
  <si>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</si>
  <si>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</si>
  <si>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</si>
  <si>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</si>
  <si>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</si>
  <si>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</si>
  <si>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</si>
  <si>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</si>
  <si>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</si>
  <si>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</si>
  <si>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</si>
  <si>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</si>
  <si>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</si>
  <si>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</si>
  <si>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</si>
  <si>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</si>
  <si>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</si>
  <si>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</si>
  <si>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</si>
  <si>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</si>
  <si>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</si>
  <si>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</si>
  <si>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</si>
  <si>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</si>
  <si>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</si>
  <si>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</si>
  <si>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</si>
  <si>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</si>
  <si>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</si>
  <si>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</si>
  <si>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</si>
  <si>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</si>
  <si>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</si>
  <si>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</si>
  <si>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</si>
  <si>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</si>
  <si>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</si>
  <si>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</si>
  <si>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</si>
  <si>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</si>
  <si>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</si>
  <si>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</si>
  <si>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</si>
  <si>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</si>
  <si>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</si>
  <si>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</si>
  <si>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</si>
  <si>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</si>
  <si>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</si>
  <si>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</si>
  <si>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</si>
  <si>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</si>
  <si>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</si>
  <si>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</si>
  <si>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</si>
  <si>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</si>
  <si>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</si>
  <si>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</si>
  <si>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</si>
  <si>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</si>
  <si>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</si>
  <si>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</si>
  <si>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</si>
  <si>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</si>
  <si>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</si>
  <si>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</si>
  <si>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</si>
  <si>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</si>
  <si>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</si>
  <si>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</si>
  <si>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</si>
  <si>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</si>
  <si>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</si>
  <si>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</si>
  <si>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</si>
  <si>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</si>
  <si>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</si>
  <si>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</si>
  <si>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</si>
  <si>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</si>
  <si>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</si>
  <si>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</si>
  <si>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</si>
  <si>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</si>
  <si>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</si>
  <si>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</si>
  <si>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</si>
  <si>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</si>
  <si>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</si>
  <si>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</si>
  <si>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</si>
  <si>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</si>
  <si>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</si>
  <si>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</si>
  <si>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</si>
  <si>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</si>
  <si>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</si>
  <si>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</si>
  <si>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</si>
  <si>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</si>
  <si>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</si>
  <si>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</si>
  <si>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</si>
  <si>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</si>
  <si>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</si>
  <si>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</si>
  <si>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</si>
  <si>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</si>
  <si>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</si>
  <si>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</si>
  <si>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</si>
  <si>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</si>
  <si>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</si>
  <si>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</si>
  <si>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</si>
  <si>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</si>
  <si>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</si>
  <si>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</si>
  <si>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</si>
  <si>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</si>
  <si>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</si>
  <si>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</si>
  <si>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</si>
  <si>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</si>
  <si>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</si>
  <si>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</si>
  <si>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</si>
  <si>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</si>
  <si>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</si>
  <si>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</si>
  <si>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</si>
  <si>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</si>
  <si>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</si>
  <si>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</si>
  <si>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</si>
  <si>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</si>
  <si>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</si>
  <si>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</si>
  <si>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</si>
  <si>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</si>
  <si>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</si>
  <si>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</si>
  <si>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</si>
  <si>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</si>
  <si>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</si>
  <si>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</si>
  <si>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</si>
  <si>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</si>
  <si>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</si>
  <si>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</si>
  <si>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</si>
  <si>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</si>
  <si>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</si>
  <si>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</si>
  <si>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</si>
  <si>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</si>
  <si>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</si>
  <si>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</si>
  <si>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</si>
  <si>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</si>
  <si>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</si>
  <si>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</si>
  <si>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</si>
  <si>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</si>
  <si>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</si>
  <si>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</si>
  <si>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</si>
  <si>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</si>
  <si>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</si>
  <si>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</si>
  <si>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</si>
  <si>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</si>
  <si>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</si>
  <si>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</si>
  <si>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</si>
  <si>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</si>
  <si>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</si>
  <si>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</si>
  <si>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</si>
  <si>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</si>
  <si>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</si>
  <si>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</si>
  <si>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</si>
  <si>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</si>
  <si>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</si>
  <si>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</si>
  <si>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</si>
  <si>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</si>
  <si>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</si>
  <si>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</si>
  <si>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</si>
  <si>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</si>
  <si>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</si>
  <si>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</si>
  <si>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</si>
  <si>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</si>
  <si>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</si>
  <si>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</si>
  <si>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</si>
  <si>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</si>
  <si>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</si>
  <si>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</si>
  <si>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</si>
  <si>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</si>
  <si>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</si>
  <si>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</si>
  <si>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</si>
  <si>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</si>
  <si>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</si>
  <si>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</si>
  <si>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</si>
  <si>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</si>
  <si>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</si>
  <si>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</si>
  <si>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</si>
  <si>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</si>
  <si>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</si>
  <si>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</si>
  <si>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</si>
  <si>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</si>
  <si>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</si>
  <si>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</si>
  <si>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</si>
  <si>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</si>
  <si>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</si>
  <si>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</si>
  <si>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</si>
  <si>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</si>
  <si>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</si>
  <si>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</si>
  <si>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</si>
  <si>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</si>
  <si>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</si>
  <si>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</si>
  <si>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</si>
  <si>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</si>
  <si>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</si>
  <si>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</si>
  <si>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</si>
  <si>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</si>
  <si>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</si>
  <si>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</si>
  <si>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</si>
  <si>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</si>
  <si>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</si>
  <si>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</si>
  <si>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</si>
  <si>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</si>
  <si>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</si>
  <si>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</si>
  <si>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</si>
  <si>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</si>
  <si>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</si>
  <si>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</si>
  <si>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</si>
  <si>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</si>
  <si>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</si>
  <si>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</si>
  <si>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</si>
  <si>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</si>
  <si>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</si>
  <si>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</si>
  <si>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</si>
  <si>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</si>
  <si>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</si>
  <si>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</si>
  <si>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</si>
  <si>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</si>
  <si>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</si>
  <si>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</si>
  <si>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</si>
  <si>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</si>
  <si>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</si>
  <si>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</si>
  <si>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</si>
  <si>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</si>
  <si>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</si>
  <si>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</si>
  <si>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</si>
  <si>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</si>
  <si>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</si>
  <si>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</si>
  <si>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</si>
  <si>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</si>
  <si>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</si>
  <si>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</si>
  <si>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</si>
  <si>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</si>
  <si>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</si>
  <si>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</si>
  <si>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</si>
  <si>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</si>
  <si>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</si>
  <si>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</si>
  <si>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</si>
  <si>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</si>
  <si>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</si>
  <si>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</si>
  <si>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</si>
  <si>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</si>
  <si>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</si>
  <si>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</si>
  <si>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</si>
  <si>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</si>
  <si>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</si>
  <si>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</si>
  <si>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</si>
  <si>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</si>
  <si>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</si>
  <si>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</si>
  <si>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</si>
  <si>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</si>
  <si>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</si>
  <si>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</si>
  <si>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</si>
  <si>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</si>
  <si>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</si>
  <si>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</si>
  <si>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</si>
  <si>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</si>
  <si>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</si>
  <si>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</si>
  <si>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</si>
  <si>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</si>
  <si>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</si>
  <si>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</si>
  <si>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</si>
  <si>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</si>
  <si>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</si>
  <si>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</si>
  <si>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</si>
  <si>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</si>
  <si>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</si>
  <si>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</si>
  <si>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</si>
  <si>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</si>
  <si>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</si>
  <si>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</si>
  <si>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</si>
  <si>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</si>
  <si>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</si>
  <si>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</si>
  <si>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</si>
  <si>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</si>
  <si>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</si>
  <si>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</si>
  <si>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</si>
  <si>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</si>
  <si>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</si>
  <si>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</si>
  <si>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</si>
  <si>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</si>
  <si>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</si>
  <si>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</si>
  <si>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</si>
  <si>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</si>
  <si>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</si>
  <si>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</si>
  <si>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</si>
  <si>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</si>
  <si>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</si>
  <si>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</si>
  <si>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</si>
  <si>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</si>
  <si>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</si>
  <si>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</si>
  <si>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</si>
  <si>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</si>
  <si>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</si>
  <si>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</si>
  <si>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</si>
  <si>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</si>
  <si>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</si>
  <si>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</si>
  <si>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</si>
  <si>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</si>
  <si>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</si>
  <si>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</si>
  <si>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</si>
  <si>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</si>
  <si>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</si>
  <si>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</si>
  <si>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</si>
  <si>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</si>
  <si>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</si>
  <si>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</si>
  <si>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</si>
  <si>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</si>
  <si>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</si>
  <si>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</si>
  <si>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</si>
  <si>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</si>
  <si>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</si>
  <si>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</si>
  <si>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</si>
  <si>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</si>
  <si>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</si>
  <si>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</si>
  <si>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</si>
  <si>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</si>
  <si>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</si>
  <si>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</si>
  <si>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</si>
  <si>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</si>
  <si>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</si>
  <si>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</si>
  <si>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</si>
  <si>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</si>
  <si>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</si>
  <si>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</si>
  <si>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</si>
  <si>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</si>
  <si>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</si>
  <si>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</si>
  <si>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</si>
  <si>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</si>
  <si>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</si>
  <si>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</si>
  <si>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</si>
  <si>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</si>
  <si>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</si>
  <si>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</si>
  <si>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</si>
  <si>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</si>
  <si>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</si>
  <si>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</si>
  <si>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</si>
  <si>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</si>
  <si>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</si>
  <si>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</si>
  <si>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</si>
  <si>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</si>
  <si>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</si>
  <si>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</si>
  <si>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</si>
  <si>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</si>
  <si>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</si>
  <si>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</si>
  <si>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</si>
  <si>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</si>
  <si>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</si>
  <si>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</si>
  <si>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</si>
  <si>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</si>
  <si>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</si>
  <si>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</si>
  <si>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</si>
  <si>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</si>
  <si>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</si>
  <si>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</si>
  <si>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</si>
  <si>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</si>
  <si>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</si>
  <si>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</si>
  <si>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</si>
  <si>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</si>
  <si>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</si>
  <si>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</si>
  <si>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</si>
  <si>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</si>
  <si>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</si>
  <si>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</si>
  <si>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</si>
  <si>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</si>
  <si>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</si>
  <si>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</si>
  <si>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</si>
  <si>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</si>
  <si>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</si>
  <si>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</si>
  <si>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</si>
  <si>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</si>
  <si>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</si>
  <si>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</si>
  <si>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</si>
  <si>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</si>
  <si>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</si>
  <si>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</si>
  <si>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</si>
  <si>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</si>
  <si>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</si>
  <si>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</si>
  <si>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</si>
  <si>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</si>
  <si>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</si>
  <si>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</si>
  <si>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</si>
  <si>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</si>
  <si>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</si>
  <si>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</si>
  <si>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</si>
  <si>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</si>
  <si>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</si>
  <si>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</si>
  <si>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</si>
  <si>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</si>
  <si>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</si>
  <si>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</si>
  <si>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</si>
  <si>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</si>
  <si>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</si>
  <si>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</si>
  <si>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</si>
  <si>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</si>
  <si>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</si>
  <si>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</si>
  <si>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</si>
  <si>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</si>
  <si>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</si>
  <si>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</si>
  <si>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</si>
  <si>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</si>
  <si>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</si>
  <si>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</si>
  <si>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</si>
  <si>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</si>
  <si>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</si>
  <si>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</si>
  <si>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</si>
  <si>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</si>
  <si>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</si>
  <si>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</si>
  <si>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</si>
  <si>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</si>
  <si>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</si>
  <si>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</si>
  <si>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</si>
  <si>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</si>
  <si>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</si>
  <si>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</si>
  <si>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</si>
  <si>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</si>
  <si>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</si>
  <si>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</si>
  <si>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</si>
  <si>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</si>
  <si>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</si>
  <si>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</si>
  <si>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</si>
  <si>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</si>
  <si>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</si>
  <si>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</si>
  <si>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</si>
  <si>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</si>
  <si>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</si>
  <si>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</si>
  <si>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</si>
  <si>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</si>
  <si>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</si>
  <si>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</si>
  <si>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</si>
  <si>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</si>
  <si>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</si>
  <si>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</si>
  <si>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</si>
  <si>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</si>
  <si>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</si>
  <si>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</si>
  <si>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</si>
  <si>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</si>
  <si>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</si>
  <si>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</si>
  <si>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</si>
  <si>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</si>
  <si>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</si>
  <si>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</si>
  <si>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</si>
  <si>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</si>
  <si>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</si>
  <si>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</si>
  <si>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</si>
  <si>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</si>
  <si>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</si>
  <si>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</si>
  <si>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</si>
  <si>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</si>
  <si>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</si>
  <si>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</si>
  <si>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</si>
  <si>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</si>
  <si>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</si>
  <si>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</si>
  <si>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</si>
  <si>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</si>
  <si>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</si>
  <si>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</si>
  <si>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</si>
  <si>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</si>
  <si>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</si>
  <si>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</si>
  <si>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</si>
  <si>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</si>
  <si>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</si>
  <si>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</si>
  <si>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</si>
  <si>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</si>
  <si>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</si>
  <si>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</si>
  <si>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</si>
  <si>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</si>
  <si>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</si>
  <si>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</si>
  <si>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</si>
  <si>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</si>
  <si>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</si>
  <si>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</si>
  <si>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</si>
  <si>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</si>
  <si>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</si>
  <si>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</si>
  <si>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</si>
  <si>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</si>
  <si>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</si>
  <si>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</si>
  <si>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</si>
  <si>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</si>
  <si>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</si>
  <si>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</si>
  <si>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</si>
  <si>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</si>
  <si>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</si>
  <si>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</si>
  <si>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</si>
  <si>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</si>
  <si>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</si>
  <si>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</si>
  <si>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</si>
  <si>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</si>
  <si>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</si>
  <si>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</si>
  <si>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</si>
  <si>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</si>
  <si>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</si>
  <si>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</si>
  <si>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</si>
  <si>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</si>
  <si>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</si>
  <si>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</si>
  <si>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</si>
  <si>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</si>
  <si>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</si>
  <si>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</si>
  <si>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</si>
  <si>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</si>
  <si>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</si>
  <si>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</si>
  <si>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</si>
  <si>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</si>
  <si>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</si>
  <si>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</si>
  <si>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</si>
  <si>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</si>
  <si>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</si>
  <si>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</si>
  <si>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</si>
  <si>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</si>
  <si>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</si>
  <si>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</si>
  <si>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</si>
  <si>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</si>
  <si>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</si>
  <si>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</si>
  <si>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</si>
  <si>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</si>
  <si>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</si>
  <si>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</si>
  <si>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</si>
  <si>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</si>
  <si>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</si>
  <si>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</si>
  <si>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</si>
  <si>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</si>
  <si>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</si>
  <si>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</si>
  <si>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</si>
  <si>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</si>
  <si>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</si>
  <si>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</si>
  <si>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</si>
  <si>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</si>
  <si>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</si>
  <si>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</si>
  <si>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</si>
  <si>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</si>
  <si>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</si>
  <si>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</si>
  <si>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</si>
  <si>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</si>
  <si>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</si>
  <si>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</si>
  <si>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</si>
  <si>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</si>
  <si>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</si>
  <si>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</si>
  <si>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</si>
  <si>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</si>
  <si>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</si>
  <si>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</si>
  <si>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</si>
  <si>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</si>
  <si>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</si>
  <si>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</si>
  <si>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</si>
  <si>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</si>
  <si>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</si>
  <si>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</si>
  <si>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</si>
  <si>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</si>
  <si>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</si>
  <si>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</si>
  <si>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</si>
  <si>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</si>
  <si>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</si>
  <si>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</si>
  <si>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</si>
  <si>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</si>
  <si>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</si>
  <si>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</si>
  <si>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</si>
  <si>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</si>
  <si>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</si>
  <si>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</si>
  <si>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</si>
  <si>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</si>
  <si>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</si>
  <si>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</si>
  <si>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</si>
  <si>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</si>
  <si>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</si>
  <si>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</si>
  <si>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</si>
  <si>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</si>
  <si>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</si>
  <si>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</si>
  <si>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</si>
  <si>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</si>
  <si>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</si>
  <si>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</si>
  <si>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</si>
  <si>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</si>
  <si>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</si>
  <si>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</si>
  <si>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</si>
  <si>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</si>
  <si>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</si>
  <si>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</si>
  <si>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</si>
  <si>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</si>
  <si>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</si>
  <si>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</si>
  <si>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</si>
  <si>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</si>
  <si>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</si>
  <si>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</si>
  <si>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</si>
  <si>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</si>
  <si>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</si>
  <si>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</si>
  <si>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</si>
  <si>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</si>
  <si>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</si>
  <si>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</si>
  <si>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</si>
  <si>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</si>
  <si>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</si>
  <si>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</si>
  <si>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</si>
  <si>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</si>
  <si>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</si>
  <si>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</si>
  <si>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</si>
  <si>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</si>
  <si>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</si>
  <si>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</si>
  <si>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</si>
  <si>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</si>
  <si>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</si>
  <si>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</si>
  <si>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</si>
  <si>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</si>
  <si>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</si>
  <si>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</si>
  <si>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</si>
  <si>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</si>
  <si>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</si>
  <si>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</si>
  <si>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</si>
  <si>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</si>
  <si>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</si>
  <si>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</si>
  <si>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</si>
  <si>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</si>
  <si>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</si>
  <si>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</si>
  <si>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</si>
  <si>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</si>
  <si>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</si>
  <si>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</si>
  <si>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</si>
  <si>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</si>
  <si>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</si>
  <si>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</si>
  <si>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</si>
  <si>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</si>
  <si>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</si>
  <si>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</si>
  <si>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</si>
  <si>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</si>
  <si>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</si>
  <si>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</si>
  <si>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</si>
  <si>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</si>
  <si>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</si>
  <si>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</si>
  <si>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</si>
  <si>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</si>
  <si>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</si>
  <si>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</si>
  <si>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</si>
  <si>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</si>
  <si>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</si>
  <si>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</si>
  <si>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</si>
  <si>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</si>
  <si>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</si>
  <si>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</si>
  <si>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</si>
  <si>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</si>
  <si>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</si>
  <si>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</si>
  <si>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</si>
  <si>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</si>
  <si>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</si>
  <si>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</si>
  <si>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</si>
  <si>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</si>
  <si>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</si>
  <si>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</si>
  <si>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</si>
  <si>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</si>
  <si>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</si>
  <si>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</si>
  <si>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</si>
  <si>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</si>
  <si>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</si>
  <si>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</si>
  <si>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</si>
  <si>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</si>
  <si>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</si>
  <si>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</si>
  <si>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</si>
  <si>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</si>
  <si>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</si>
  <si>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</si>
  <si>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</si>
  <si>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</si>
  <si>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</si>
  <si>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</si>
  <si>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</si>
  <si>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</si>
  <si>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</si>
  <si>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</si>
  <si>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</si>
  <si>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</si>
  <si>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</si>
  <si>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</si>
  <si>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</si>
  <si>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</si>
  <si>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</si>
  <si>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</si>
  <si>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</si>
  <si>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</si>
  <si>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</si>
  <si>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</si>
  <si>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</si>
  <si>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</si>
  <si>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</si>
  <si>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</si>
  <si>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</si>
  <si>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</si>
  <si>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</si>
  <si>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</si>
  <si>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</si>
  <si>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</si>
  <si>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</si>
  <si>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</si>
  <si>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</si>
  <si>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</si>
  <si>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</si>
  <si>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</si>
  <si>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</si>
  <si>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</si>
  <si>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</si>
  <si>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</si>
  <si>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</si>
  <si>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</si>
  <si>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</si>
  <si>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</si>
  <si>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</si>
  <si>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</si>
  <si>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</si>
  <si>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</si>
  <si>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</si>
  <si>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</si>
  <si>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</si>
  <si>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</si>
  <si>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</si>
  <si>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</si>
  <si>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</si>
  <si>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</si>
  <si>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</si>
  <si>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</si>
  <si>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</si>
  <si>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</si>
  <si>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</si>
  <si>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</si>
  <si>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</si>
  <si>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</si>
  <si>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</si>
  <si>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</si>
  <si>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</si>
  <si>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</si>
  <si>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</si>
  <si>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</si>
  <si>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</si>
  <si>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</si>
  <si>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</si>
  <si>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</si>
  <si>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</si>
  <si>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</si>
  <si>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</si>
  <si>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</si>
  <si>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</si>
  <si>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</si>
  <si>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</si>
  <si>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</si>
  <si>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</si>
  <si>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</si>
  <si>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</si>
  <si>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</si>
  <si>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</si>
  <si>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</si>
  <si>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</si>
  <si>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</si>
  <si>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</si>
  <si>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</si>
  <si>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</si>
  <si>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</si>
  <si>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</si>
  <si>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</si>
  <si>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</si>
  <si>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</si>
  <si>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</si>
  <si>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</si>
  <si>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</si>
  <si>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</si>
  <si>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</si>
  <si>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</si>
  <si>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</si>
  <si>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</si>
  <si>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</si>
  <si>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</si>
  <si>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</si>
  <si>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</si>
  <si>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</si>
  <si>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</si>
  <si>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</si>
  <si>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</si>
  <si>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</si>
  <si>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</si>
  <si>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</si>
  <si>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</si>
  <si>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</si>
  <si>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</si>
  <si>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</si>
  <si>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</si>
  <si>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</si>
  <si>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</si>
  <si>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</si>
  <si>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</si>
  <si>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</si>
  <si>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</si>
  <si>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</si>
  <si>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</si>
  <si>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</si>
  <si>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</si>
  <si>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</si>
  <si>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</si>
  <si>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</si>
  <si>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</si>
  <si>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</si>
  <si>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</si>
  <si>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</si>
  <si>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</si>
  <si>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</si>
  <si>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</si>
  <si>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</si>
  <si>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</si>
  <si>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</si>
  <si>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</si>
  <si>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</si>
  <si>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</si>
  <si>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</si>
  <si>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</si>
  <si>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</si>
  <si>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</si>
  <si>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</si>
  <si>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</si>
  <si>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</si>
  <si>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</si>
  <si>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</si>
  <si>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</si>
  <si>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</si>
  <si>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</si>
  <si>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</si>
  <si>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</si>
  <si>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</si>
  <si>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</si>
  <si>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</si>
  <si>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</si>
  <si>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</si>
  <si>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</si>
  <si>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</si>
  <si>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</si>
  <si>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</si>
  <si>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</si>
  <si>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</si>
  <si>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</si>
  <si>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</si>
  <si>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</si>
  <si>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</si>
  <si>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</si>
  <si>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</si>
  <si>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</si>
  <si>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</si>
  <si>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</si>
  <si>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</si>
  <si>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</si>
  <si>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</si>
  <si>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</si>
  <si>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</si>
  <si>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</si>
  <si>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</si>
  <si>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</si>
  <si>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</si>
  <si>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</si>
  <si>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</si>
  <si>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</si>
  <si>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</si>
  <si>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</si>
  <si>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</si>
  <si>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</si>
  <si>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</si>
  <si>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</si>
  <si>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</si>
  <si>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</si>
  <si>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</si>
  <si>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</si>
  <si>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</si>
  <si>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</si>
  <si>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</si>
  <si>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</si>
  <si>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</si>
  <si>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</si>
  <si>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</si>
  <si>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</si>
  <si>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</si>
  <si>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</si>
  <si>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</si>
  <si>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</si>
  <si>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</si>
  <si>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</si>
  <si>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</si>
  <si>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</si>
  <si>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</si>
  <si>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</si>
  <si>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</si>
  <si>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</si>
  <si>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</si>
  <si>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</si>
  <si>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</si>
  <si>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</si>
  <si>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</si>
  <si>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</si>
  <si>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</si>
  <si>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</si>
  <si>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</si>
  <si>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</si>
  <si>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</si>
  <si>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</si>
  <si>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</si>
  <si>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</si>
  <si>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</si>
  <si>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</si>
  <si>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</si>
  <si>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</si>
  <si>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</si>
  <si>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</si>
  <si>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</si>
  <si>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</si>
  <si>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</si>
  <si>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</si>
  <si>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</si>
  <si>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</si>
  <si>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</si>
  <si>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</si>
  <si>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</si>
  <si>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</si>
  <si>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</si>
  <si>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</si>
  <si>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</si>
  <si>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</si>
  <si>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</si>
  <si>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</si>
  <si>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</si>
  <si>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</si>
  <si>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</si>
  <si>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</si>
  <si>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</si>
  <si>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</si>
  <si>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</si>
  <si>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</si>
  <si>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</si>
  <si>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</si>
  <si>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</si>
  <si>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</si>
  <si>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</si>
  <si>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</si>
  <si>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</si>
  <si>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</si>
  <si>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</si>
  <si>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</si>
  <si>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</si>
  <si>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</si>
  <si>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</si>
  <si>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</si>
  <si>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</si>
  <si>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</si>
  <si>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</si>
  <si>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</si>
  <si>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</si>
  <si>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</si>
  <si>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</si>
  <si>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</si>
  <si>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</si>
  <si>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</si>
  <si>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</si>
  <si>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</si>
  <si>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</si>
  <si>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</si>
  <si>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</si>
  <si>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</si>
  <si>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</si>
  <si>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</si>
  <si>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</si>
  <si>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</si>
  <si>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</si>
  <si>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</si>
  <si>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</si>
  <si>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</si>
  <si>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</si>
  <si>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</si>
  <si>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</si>
  <si>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</si>
  <si>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</si>
  <si>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</si>
  <si>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</si>
  <si>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</si>
  <si>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</si>
  <si>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</si>
  <si>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</si>
  <si>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</si>
  <si>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</si>
  <si>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</si>
  <si>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</si>
  <si>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</si>
  <si>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</si>
  <si>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</si>
  <si>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</si>
  <si>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</si>
  <si>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</si>
  <si>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</si>
  <si>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</si>
  <si>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</si>
  <si>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</si>
  <si>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</si>
  <si>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</si>
  <si>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</si>
  <si>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</si>
  <si>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</si>
  <si>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</si>
  <si>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</si>
  <si>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</si>
  <si>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</si>
  <si>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</si>
  <si>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</si>
  <si>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</si>
  <si>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</si>
  <si>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</si>
  <si>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</si>
  <si>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</si>
  <si>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</si>
  <si>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</si>
  <si>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</si>
  <si>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</si>
  <si>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</si>
  <si>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</si>
  <si>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</si>
  <si>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</si>
  <si>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</si>
  <si>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</si>
  <si>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</si>
  <si>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</si>
  <si>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</si>
  <si>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</si>
  <si>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</si>
  <si>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</si>
  <si>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</si>
  <si>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</si>
  <si>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</si>
  <si>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</si>
  <si>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</si>
  <si>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</si>
  <si>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</si>
  <si>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</si>
  <si>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</si>
  <si>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</si>
  <si>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</si>
  <si>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</si>
  <si>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</si>
  <si>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</si>
  <si>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</si>
  <si>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</si>
  <si>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</si>
  <si>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</si>
  <si>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</si>
  <si>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</si>
  <si>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</si>
  <si>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</si>
  <si>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</si>
  <si>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</si>
  <si>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</si>
  <si>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</si>
  <si>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</si>
  <si>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</si>
  <si>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</si>
  <si>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</si>
  <si>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</si>
  <si>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</si>
  <si>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</si>
  <si>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</si>
  <si>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</si>
  <si>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</si>
  <si>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</si>
  <si>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</si>
  <si>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</si>
  <si>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</si>
  <si>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</si>
  <si>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</si>
  <si>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</si>
  <si>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</si>
  <si>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</si>
  <si>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</si>
  <si>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</si>
  <si>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</si>
  <si>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</si>
  <si>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</si>
  <si>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</si>
  <si>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</si>
  <si>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</si>
  <si>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</si>
  <si>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</si>
  <si>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</si>
  <si>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</si>
  <si>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</si>
  <si>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</si>
  <si>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</si>
  <si>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</si>
  <si>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</si>
  <si>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</si>
  <si>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</si>
  <si>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</si>
  <si>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</si>
  <si>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</si>
  <si>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</si>
  <si>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</si>
  <si>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</si>
  <si>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</si>
  <si>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</si>
  <si>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</si>
  <si>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</si>
  <si>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</si>
  <si>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</si>
  <si>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</si>
  <si>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</si>
  <si>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</si>
  <si>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</si>
  <si>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</si>
  <si>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</si>
  <si>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</si>
  <si>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</si>
  <si>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</si>
  <si>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</si>
  <si>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</si>
  <si>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</si>
  <si>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</si>
  <si>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</si>
  <si>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</si>
  <si>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</si>
  <si>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</si>
  <si>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</si>
  <si>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</si>
  <si>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</si>
  <si>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</si>
  <si>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</si>
  <si>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</si>
  <si>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</si>
  <si>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</si>
  <si>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</si>
  <si>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</si>
  <si>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</si>
  <si>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</si>
  <si>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</si>
  <si>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</si>
  <si>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</si>
  <si>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</si>
  <si>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</si>
  <si>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</si>
  <si>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</si>
  <si>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</si>
  <si>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</si>
  <si>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</si>
  <si>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</si>
  <si>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</si>
  <si>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</si>
  <si>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</si>
  <si>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</si>
  <si>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</si>
  <si>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</si>
  <si>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</si>
  <si>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</si>
  <si>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</si>
  <si>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</si>
  <si>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</si>
  <si>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</si>
  <si>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</si>
  <si>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</si>
  <si>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</si>
  <si>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</si>
  <si>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</si>
  <si>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</si>
  <si>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</si>
  <si>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</si>
  <si>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</si>
  <si>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</si>
  <si>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</si>
  <si>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</si>
  <si>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</si>
  <si>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</si>
  <si>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</si>
  <si>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</si>
  <si>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</si>
  <si>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</si>
  <si>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</si>
  <si>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</si>
  <si>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</si>
  <si>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</si>
  <si>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</si>
  <si>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</si>
  <si>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</si>
  <si>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</si>
  <si>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</si>
  <si>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</si>
  <si>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</si>
  <si>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</si>
  <si>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</si>
  <si>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</si>
  <si>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</si>
  <si>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</si>
  <si>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</si>
  <si>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</si>
  <si>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</si>
  <si>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</si>
  <si>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</si>
  <si>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</si>
  <si>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</si>
  <si>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</si>
  <si>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</si>
  <si>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</si>
  <si>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</si>
  <si>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</si>
  <si>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</si>
  <si>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</si>
  <si>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</si>
  <si>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</si>
  <si>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</si>
  <si>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</si>
  <si>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</si>
  <si>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</si>
  <si>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</si>
  <si>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</si>
  <si>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</si>
  <si>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</si>
  <si>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</si>
  <si>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</si>
  <si>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</si>
  <si>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</si>
  <si>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</si>
  <si>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</si>
  <si>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</si>
  <si>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</si>
  <si>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</si>
  <si>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</si>
  <si>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</si>
  <si>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</si>
  <si>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</si>
  <si>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</si>
  <si>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</si>
  <si>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</si>
  <si>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</si>
  <si>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</si>
  <si>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</si>
  <si>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</si>
  <si>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</si>
  <si>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</si>
  <si>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</si>
  <si>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</si>
  <si>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</si>
  <si>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</si>
  <si>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</si>
  <si>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</si>
  <si>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</si>
  <si>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</si>
  <si>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</si>
  <si>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</si>
  <si>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</si>
  <si>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</si>
  <si>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</si>
  <si>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</si>
  <si>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</si>
  <si>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</si>
  <si>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</si>
  <si>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</si>
  <si>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</si>
  <si>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</si>
  <si>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</si>
  <si>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</si>
  <si>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</si>
  <si>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</si>
  <si>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</si>
  <si>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</si>
  <si>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</si>
  <si>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</si>
  <si>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</si>
  <si>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</si>
  <si>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</si>
  <si>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</si>
  <si>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</si>
  <si>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</si>
  <si>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</si>
  <si>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</si>
  <si>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</si>
  <si>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</si>
  <si>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</si>
  <si>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</si>
  <si>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</si>
  <si>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</si>
  <si>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</si>
  <si>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</si>
  <si>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</si>
  <si>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</si>
  <si>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</si>
  <si>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</si>
  <si>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</si>
  <si>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</si>
  <si>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</si>
  <si>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</si>
  <si>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</si>
  <si>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</si>
  <si>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</si>
  <si>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</si>
  <si>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</si>
  <si>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</si>
  <si>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</si>
  <si>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</si>
  <si>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</si>
  <si>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</si>
  <si>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</si>
  <si>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</si>
  <si>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</si>
  <si>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</si>
  <si>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</si>
  <si>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</si>
  <si>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</si>
  <si>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</si>
  <si>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</si>
  <si>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</si>
  <si>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</si>
  <si>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</si>
  <si>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</si>
  <si>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</si>
  <si>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</si>
  <si>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</si>
  <si>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</si>
  <si>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</si>
  <si>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</si>
  <si>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</si>
  <si>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</si>
  <si>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</si>
  <si>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</si>
  <si>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</si>
  <si>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</si>
  <si>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</si>
  <si>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</si>
  <si>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</si>
  <si>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</si>
  <si>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</si>
  <si>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</si>
  <si>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</si>
  <si>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</si>
  <si>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</si>
  <si>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</si>
  <si>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</si>
  <si>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</si>
  <si>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</si>
  <si>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</si>
  <si>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</si>
  <si>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</si>
  <si>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</si>
  <si>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</si>
  <si>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</si>
  <si>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</si>
  <si>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</si>
  <si>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</si>
  <si>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</si>
  <si>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</si>
  <si>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</si>
  <si>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</si>
  <si>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</si>
  <si>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</si>
  <si>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</si>
  <si>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</si>
  <si>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</si>
  <si>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</si>
  <si>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</si>
  <si>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</si>
  <si>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</si>
  <si>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</si>
  <si>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</si>
  <si>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</si>
  <si>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</si>
  <si>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</si>
  <si>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</si>
  <si>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</si>
  <si>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</si>
  <si>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</si>
  <si>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</si>
  <si>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</si>
  <si>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</si>
  <si>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</si>
  <si>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</si>
  <si>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</si>
  <si>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</si>
  <si>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</si>
  <si>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</si>
  <si>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</si>
  <si>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</si>
  <si>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</si>
  <si>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</si>
  <si>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</si>
  <si>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</si>
  <si>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</si>
  <si>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</si>
  <si>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</si>
  <si>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</si>
  <si>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</si>
  <si>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</si>
  <si>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</si>
  <si>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</si>
  <si>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</si>
  <si>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</si>
  <si>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</si>
  <si>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</si>
  <si>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</si>
  <si>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</si>
  <si>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</si>
  <si>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</si>
  <si>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</si>
  <si>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</si>
  <si>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</si>
  <si>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</si>
  <si>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</si>
  <si>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</si>
  <si>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</si>
  <si>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</si>
  <si>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</si>
  <si>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</si>
  <si>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</si>
  <si>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</si>
  <si>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</si>
  <si>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</si>
  <si>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</si>
  <si>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</si>
  <si>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</si>
  <si>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</si>
  <si>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</si>
  <si>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</si>
  <si>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</si>
  <si>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</si>
  <si>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</si>
  <si>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</si>
  <si>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</si>
  <si>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</si>
  <si>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</si>
  <si>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</si>
  <si>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</si>
  <si>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</si>
  <si>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</si>
  <si>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</si>
  <si>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</si>
  <si>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</si>
  <si>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</si>
  <si>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</si>
  <si>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</si>
  <si>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</si>
  <si>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</si>
  <si>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</si>
  <si>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</si>
  <si>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</si>
  <si>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</si>
  <si>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</si>
  <si>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</si>
  <si>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</si>
  <si>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</si>
  <si>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</si>
  <si>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</si>
  <si>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</si>
  <si>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</si>
  <si>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</si>
  <si>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</si>
  <si>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</si>
  <si>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</si>
  <si>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</si>
  <si>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</si>
  <si>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</si>
  <si>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</si>
  <si>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</si>
  <si>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</si>
  <si>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</si>
  <si>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</si>
  <si>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</si>
  <si>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</si>
  <si>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</si>
  <si>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</si>
  <si>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</si>
  <si>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</si>
  <si>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</si>
  <si>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</si>
  <si>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</si>
  <si>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</si>
  <si>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</si>
  <si>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</si>
  <si>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</si>
  <si>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</si>
  <si>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</si>
  <si>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</si>
  <si>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</si>
  <si>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</si>
  <si>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</si>
  <si>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</si>
  <si>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</si>
  <si>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</si>
  <si>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</si>
  <si>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</si>
  <si>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</si>
  <si>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</si>
  <si>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</si>
  <si>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</si>
  <si>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</si>
  <si>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</si>
  <si>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</si>
  <si>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</si>
  <si>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</si>
  <si>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</si>
  <si>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</si>
  <si>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</si>
  <si>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</si>
  <si>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</si>
  <si>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</si>
  <si>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</si>
  <si>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</si>
  <si>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</si>
  <si>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</si>
  <si>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</si>
  <si>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</si>
  <si>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</si>
  <si>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</si>
  <si>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</si>
  <si>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</si>
  <si>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</si>
  <si>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</si>
  <si>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</si>
  <si>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</si>
  <si>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</si>
  <si>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</si>
  <si>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</si>
  <si>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</si>
  <si>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</si>
  <si>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</si>
  <si>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</si>
  <si>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</si>
  <si>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</si>
  <si>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</si>
  <si>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</si>
  <si>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</si>
  <si>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</si>
  <si>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</si>
  <si>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</si>
  <si>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</si>
  <si>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</si>
  <si>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</si>
  <si>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</si>
  <si>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</si>
  <si>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</si>
  <si>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</si>
  <si>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</si>
  <si>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</si>
  <si>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</si>
  <si>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</si>
  <si>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</si>
  <si>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</si>
  <si>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</si>
  <si>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</si>
  <si>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</si>
  <si>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</si>
  <si>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</si>
  <si>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</si>
  <si>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</si>
  <si>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</si>
  <si>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</si>
  <si>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</si>
  <si>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</si>
  <si>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</si>
  <si>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</si>
  <si>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</si>
  <si>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</si>
  <si>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</si>
  <si>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</si>
  <si>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</si>
  <si>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</si>
  <si>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</si>
  <si>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</si>
  <si>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</si>
  <si>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</si>
  <si>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</si>
  <si>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</si>
  <si>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</si>
  <si>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</si>
  <si>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</si>
  <si>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</si>
  <si>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</si>
  <si>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</si>
  <si>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</si>
  <si>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</si>
  <si>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</si>
  <si>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</si>
  <si>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</si>
  <si>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</si>
  <si>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</si>
  <si>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</si>
  <si>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</si>
  <si>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</si>
  <si>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</si>
  <si>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</si>
  <si>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</si>
  <si>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</si>
  <si>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</si>
  <si>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</si>
  <si>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</si>
  <si>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</si>
  <si>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</si>
  <si>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</si>
  <si>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</si>
  <si>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</si>
  <si>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</si>
  <si>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</si>
  <si>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</si>
  <si>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</si>
  <si>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</si>
  <si>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</si>
  <si>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</si>
  <si>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</si>
  <si>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</si>
  <si>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</si>
  <si>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</si>
  <si>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</si>
  <si>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</si>
  <si>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</si>
  <si>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</si>
  <si>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</si>
  <si>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</si>
  <si>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</si>
  <si>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</si>
  <si>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</si>
  <si>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</si>
  <si>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</si>
  <si>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</si>
  <si>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</si>
  <si>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</si>
  <si>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</si>
  <si>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</si>
  <si>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</si>
  <si>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</si>
  <si>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</si>
  <si>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</si>
  <si>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</si>
  <si>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</si>
  <si>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</si>
  <si>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</si>
  <si>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</si>
  <si>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</si>
  <si>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</si>
  <si>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</si>
  <si>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</si>
  <si>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</si>
  <si>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</si>
  <si>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</si>
  <si>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</si>
  <si>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</si>
  <si>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</si>
  <si>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</si>
  <si>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</si>
  <si>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</si>
  <si>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</si>
  <si>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</si>
  <si>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</si>
  <si>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</si>
  <si>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</si>
  <si>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</si>
  <si>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</si>
  <si>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</si>
  <si>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</si>
  <si>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</si>
  <si>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</si>
  <si>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</si>
  <si>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</si>
  <si>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</si>
  <si>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</si>
  <si>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</si>
  <si>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</si>
  <si>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</si>
  <si>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</si>
  <si>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</si>
  <si>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</si>
  <si>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</si>
  <si>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</si>
  <si>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</si>
  <si>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</si>
  <si>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</si>
  <si>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</si>
  <si>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</si>
  <si>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</si>
  <si>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</si>
  <si>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</si>
  <si>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</si>
  <si>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</si>
  <si>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</si>
  <si>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</si>
  <si>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</si>
  <si>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</si>
  <si>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</si>
  <si>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</si>
  <si>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</si>
  <si>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</si>
  <si>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</si>
  <si>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</si>
  <si>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</si>
  <si>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</si>
  <si>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</si>
  <si>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</si>
  <si>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</si>
  <si>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</si>
  <si>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</si>
  <si>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</si>
  <si>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</si>
  <si>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</si>
  <si>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</si>
  <si>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</si>
  <si>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</si>
  <si>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</si>
  <si>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</si>
  <si>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</si>
  <si>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</si>
  <si>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</si>
  <si>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</si>
  <si>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</si>
  <si>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</si>
  <si>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</si>
  <si>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</si>
  <si>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</si>
  <si>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</si>
  <si>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</si>
  <si>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</si>
  <si>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</si>
  <si>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</si>
  <si>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</si>
  <si>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</si>
  <si>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</si>
  <si>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</si>
  <si>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</si>
  <si>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</si>
  <si>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</si>
  <si>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</si>
  <si>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</si>
  <si>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</si>
  <si>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</si>
  <si>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</si>
  <si>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</si>
  <si>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</si>
  <si>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</si>
  <si>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</si>
  <si>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</si>
  <si>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</si>
  <si>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</si>
  <si>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</si>
  <si>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</si>
  <si>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</si>
  <si>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</si>
  <si>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</si>
  <si>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</si>
  <si>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</si>
  <si>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</si>
  <si>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</si>
  <si>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</si>
  <si>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</si>
  <si>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</si>
  <si>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</si>
  <si>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</si>
  <si>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</si>
  <si>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</si>
  <si>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</si>
  <si>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</si>
  <si>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</si>
  <si>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</si>
  <si>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</si>
  <si>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</si>
  <si>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</si>
  <si>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</si>
  <si>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</si>
  <si>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</si>
  <si>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</si>
  <si>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</si>
  <si>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</si>
  <si>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</si>
  <si>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</si>
  <si>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</si>
  <si>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</si>
  <si>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</si>
  <si>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</si>
  <si>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</si>
  <si>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</si>
  <si>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</si>
  <si>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</si>
  <si>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</si>
  <si>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</si>
  <si>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</si>
  <si>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</si>
  <si>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</si>
  <si>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</si>
  <si>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</si>
  <si>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</si>
  <si>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</si>
  <si>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</si>
  <si>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</si>
  <si>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</si>
  <si>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</si>
  <si>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</si>
  <si>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</si>
  <si>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</si>
  <si>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</si>
  <si>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</si>
  <si>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</si>
  <si>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</si>
  <si>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</si>
  <si>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</si>
  <si>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</si>
  <si>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</si>
  <si>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</si>
  <si>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</si>
  <si>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</si>
  <si>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</si>
  <si>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</si>
  <si>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</si>
  <si>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</si>
  <si>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</si>
  <si>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</si>
  <si>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</si>
  <si>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</si>
  <si>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</si>
  <si>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</si>
  <si>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</si>
  <si>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</si>
  <si>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</si>
  <si>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</si>
  <si>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</si>
  <si>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</si>
  <si>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</si>
  <si>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</si>
  <si>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</si>
  <si>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</si>
  <si>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</si>
  <si>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</si>
  <si>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</si>
  <si>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</si>
  <si>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</si>
  <si>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</si>
  <si>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</si>
  <si>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</si>
  <si>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</si>
  <si>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</si>
  <si>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</si>
  <si>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</si>
  <si>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</si>
  <si>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</si>
  <si>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</si>
  <si>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</si>
  <si>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</si>
  <si>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</si>
  <si>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</si>
  <si>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</si>
  <si>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</si>
  <si>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</si>
  <si>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</si>
  <si>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</si>
  <si>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</si>
  <si>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</si>
  <si>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</si>
  <si>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</si>
  <si>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</si>
  <si>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</si>
  <si>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</si>
  <si>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</si>
  <si>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</si>
  <si>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</si>
  <si>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</si>
  <si>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</si>
  <si>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</si>
  <si>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</si>
  <si>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</si>
  <si>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</si>
  <si>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</si>
  <si>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</si>
  <si>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</si>
  <si>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</si>
  <si>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</si>
  <si>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</si>
  <si>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</si>
  <si>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</si>
  <si>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</si>
  <si>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</si>
  <si>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</si>
  <si>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</si>
  <si>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</si>
  <si>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</si>
  <si>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</si>
  <si>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</si>
  <si>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</si>
  <si>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</si>
  <si>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</si>
  <si>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</si>
  <si>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</si>
  <si>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</si>
  <si>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</si>
  <si>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</si>
  <si>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</si>
  <si>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</si>
  <si>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</si>
  <si>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</si>
  <si>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</si>
  <si>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</si>
  <si>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</si>
  <si>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</si>
  <si>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</si>
  <si>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</si>
  <si>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</si>
  <si>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</si>
  <si>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</si>
  <si>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</si>
  <si>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</si>
  <si>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</si>
  <si>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</si>
  <si>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</si>
  <si>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</si>
  <si>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</si>
  <si>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</si>
  <si>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</si>
  <si>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</si>
  <si>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</si>
  <si>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</si>
  <si>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</si>
  <si>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</si>
  <si>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</si>
  <si>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</si>
  <si>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</si>
  <si>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</si>
  <si>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</si>
  <si>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</si>
  <si>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</si>
  <si>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</si>
  <si>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</si>
  <si>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</si>
  <si>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</si>
  <si>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</si>
  <si>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</si>
  <si>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</si>
  <si>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</si>
  <si>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</si>
  <si>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</si>
  <si>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</si>
  <si>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</si>
  <si>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</si>
  <si>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</si>
  <si>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</si>
  <si>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</si>
  <si>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</si>
  <si>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</si>
  <si>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</si>
  <si>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</si>
  <si>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</si>
  <si>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</si>
  <si>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</si>
  <si>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</si>
  <si>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</si>
  <si>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</si>
  <si>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</si>
  <si>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</si>
  <si>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</si>
  <si>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</si>
  <si>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</si>
  <si>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</si>
  <si>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</si>
  <si>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</si>
  <si>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</si>
  <si>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</si>
  <si>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</si>
  <si>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</si>
  <si>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</si>
  <si>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</si>
  <si>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</si>
  <si>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</si>
  <si>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</si>
  <si>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</si>
  <si>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</si>
  <si>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</si>
  <si>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</si>
  <si>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</si>
  <si>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</si>
  <si>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</si>
  <si>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</si>
  <si>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</si>
  <si>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</si>
  <si>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</si>
  <si>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</si>
  <si>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</si>
  <si>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</si>
  <si>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</si>
  <si>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</si>
  <si>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</si>
  <si>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</si>
  <si>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</si>
  <si>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</si>
  <si>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</si>
  <si>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</si>
  <si>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</si>
  <si>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</si>
  <si>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</si>
  <si>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</si>
  <si>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</si>
  <si>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</si>
  <si>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</si>
  <si>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</si>
  <si>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</si>
  <si>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</si>
  <si>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</si>
  <si>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</si>
  <si>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</si>
  <si>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</si>
  <si>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</si>
  <si>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</si>
  <si>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</si>
  <si>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</si>
  <si>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</si>
  <si>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</si>
  <si>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</si>
  <si>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</si>
  <si>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</si>
  <si>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</si>
  <si>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</si>
  <si>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</si>
  <si>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</si>
  <si>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</si>
  <si>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</si>
  <si>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</si>
  <si>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</si>
  <si>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</si>
  <si>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</si>
  <si>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</si>
  <si>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</si>
  <si>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</si>
  <si>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</si>
  <si>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</si>
  <si>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</si>
  <si>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</si>
  <si>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</si>
  <si>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</si>
  <si>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</si>
  <si>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</si>
  <si>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</si>
  <si>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</si>
  <si>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</si>
  <si>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</si>
  <si>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</si>
  <si>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</si>
  <si>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</si>
  <si>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</si>
  <si>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</si>
  <si>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</si>
  <si>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</si>
  <si>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</si>
  <si>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</si>
  <si>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</si>
  <si>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</si>
  <si>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</si>
  <si>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</si>
  <si>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</si>
  <si>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</si>
  <si>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</si>
  <si>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</si>
  <si>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</si>
  <si>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</si>
  <si>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</si>
  <si>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</si>
  <si>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</si>
  <si>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</si>
  <si>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</si>
  <si>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</si>
  <si>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</si>
  <si>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</si>
  <si>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</si>
  <si>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</si>
  <si>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</si>
  <si>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</si>
  <si>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</si>
  <si>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</si>
  <si>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</si>
  <si>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</si>
  <si>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</si>
  <si>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</si>
  <si>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</si>
  <si>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</si>
  <si>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</si>
  <si>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</si>
  <si>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</si>
  <si>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</si>
  <si>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</si>
  <si>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</si>
  <si>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</si>
  <si>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</si>
  <si>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</si>
  <si>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</si>
  <si>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</si>
  <si>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</si>
  <si>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</si>
  <si>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</si>
  <si>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</si>
  <si>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</si>
  <si>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</si>
  <si>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</si>
  <si>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</si>
  <si>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</si>
  <si>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</si>
  <si>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</si>
  <si>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</si>
  <si>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</si>
  <si>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</si>
  <si>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</si>
  <si>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</si>
  <si>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</si>
  <si>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</si>
  <si>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</si>
  <si>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</si>
  <si>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</si>
  <si>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</si>
  <si>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</si>
  <si>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</si>
  <si>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</si>
  <si>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</si>
  <si>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</si>
  <si>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</si>
  <si>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</si>
  <si>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</si>
  <si>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</si>
  <si>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</si>
  <si>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</si>
  <si>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</si>
  <si>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</si>
  <si>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</si>
  <si>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</si>
  <si>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</si>
  <si>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</si>
  <si>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</si>
  <si>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</si>
  <si>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</si>
  <si>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</si>
  <si>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</si>
  <si>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</si>
  <si>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</si>
  <si>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</si>
  <si>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</si>
  <si>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</si>
  <si>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</si>
  <si>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</si>
  <si>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</si>
  <si>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</si>
  <si>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</si>
  <si>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</si>
  <si>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</si>
  <si>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</si>
  <si>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</si>
  <si>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</si>
  <si>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</si>
  <si>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</si>
  <si>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</si>
  <si>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</si>
  <si>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</si>
  <si>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</si>
  <si>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</si>
  <si>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</si>
  <si>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</si>
  <si>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</si>
  <si>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</si>
  <si>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</si>
  <si>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</si>
  <si>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</si>
  <si>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</si>
  <si>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</si>
  <si>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</si>
  <si>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</si>
  <si>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</si>
  <si>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</si>
  <si>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</si>
  <si>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</si>
  <si>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</si>
  <si>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</si>
  <si>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</si>
  <si>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</si>
  <si>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</si>
  <si>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</si>
  <si>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</si>
  <si>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</si>
  <si>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</si>
  <si>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</si>
  <si>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</si>
  <si>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</si>
  <si>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</si>
  <si>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</si>
  <si>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</si>
  <si>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</si>
  <si>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</si>
  <si>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</si>
  <si>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</si>
  <si>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</si>
  <si>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</si>
  <si>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</si>
  <si>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</si>
  <si>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</si>
  <si>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</si>
  <si>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</si>
  <si>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</si>
  <si>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</si>
  <si>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</si>
  <si>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</si>
  <si>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</si>
  <si>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</si>
  <si>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</si>
  <si>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</si>
  <si>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</si>
  <si>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</si>
  <si>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</si>
  <si>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</si>
  <si>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</si>
  <si>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</si>
  <si>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</si>
  <si>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</si>
  <si>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</si>
  <si>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</si>
  <si>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</si>
  <si>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</si>
  <si>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</si>
  <si>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</si>
  <si>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</si>
  <si>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</si>
  <si>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</si>
  <si>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</si>
  <si>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</si>
  <si>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</si>
  <si>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</si>
  <si>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</si>
  <si>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</si>
  <si>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</si>
  <si>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</si>
  <si>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</si>
  <si>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</si>
  <si>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</si>
  <si>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</si>
  <si>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</si>
  <si>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</si>
  <si>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</si>
  <si>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</si>
  <si>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</si>
  <si>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</si>
  <si>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</si>
  <si>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</si>
  <si>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</si>
  <si>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</si>
  <si>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</si>
  <si>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</si>
  <si>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</si>
  <si>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</si>
  <si>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</si>
  <si>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</si>
  <si>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</si>
  <si>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</si>
  <si>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</si>
  <si>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</si>
  <si>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</si>
  <si>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</si>
  <si>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</si>
  <si>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</si>
  <si>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</si>
  <si>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</si>
  <si>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</si>
  <si>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</si>
  <si>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</si>
  <si>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</si>
  <si>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</si>
  <si>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</si>
  <si>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</si>
  <si>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</si>
  <si>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</si>
  <si>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</si>
  <si>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</si>
  <si>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</si>
  <si>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</si>
  <si>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</si>
  <si>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</si>
  <si>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</si>
  <si>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</si>
  <si>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</si>
  <si>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</si>
  <si>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</si>
  <si>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</si>
  <si>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</si>
  <si>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</si>
  <si>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</si>
  <si>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</si>
  <si>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</si>
  <si>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</si>
  <si>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</si>
  <si>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</si>
  <si>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</si>
  <si>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</si>
  <si>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</si>
  <si>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</si>
  <si>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</si>
  <si>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</si>
  <si>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</si>
  <si>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</si>
  <si>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</si>
  <si>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</si>
  <si>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</si>
  <si>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</si>
  <si>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</si>
  <si>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</si>
  <si>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</si>
  <si>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</si>
  <si>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</si>
  <si>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</si>
  <si>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</si>
  <si>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</si>
  <si>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</si>
  <si>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</si>
  <si>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</si>
  <si>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</si>
  <si>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</si>
  <si>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</si>
  <si>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</si>
  <si>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</si>
  <si>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</si>
  <si>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</si>
  <si>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</si>
  <si>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</si>
  <si>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</si>
  <si>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</si>
  <si>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</si>
  <si>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</si>
  <si>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</si>
  <si>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</si>
  <si>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</si>
  <si>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</si>
  <si>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</si>
  <si>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</si>
  <si>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</si>
  <si>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</si>
  <si>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</si>
  <si>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</si>
  <si>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</si>
  <si>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</si>
  <si>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</si>
  <si>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</si>
  <si>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</si>
  <si>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</si>
  <si>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</si>
  <si>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</si>
  <si>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</si>
  <si>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</si>
  <si>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</si>
  <si>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</si>
  <si>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</si>
  <si>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</si>
  <si>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</si>
  <si>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</si>
  <si>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</si>
  <si>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</si>
  <si>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</si>
  <si>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</si>
  <si>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</si>
  <si>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</si>
  <si>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</si>
  <si>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</si>
  <si>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</si>
  <si>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</si>
  <si>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</si>
  <si>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</si>
  <si>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</si>
  <si>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</si>
  <si>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</si>
  <si>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</si>
  <si>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</si>
  <si>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</si>
  <si>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</si>
  <si>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</si>
  <si>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</si>
  <si>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</si>
  <si>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</si>
  <si>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</si>
  <si>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</si>
  <si>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</si>
  <si>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</si>
  <si>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</si>
  <si>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</si>
  <si>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</si>
  <si>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</si>
  <si>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</si>
  <si>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</si>
  <si>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</si>
  <si>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</si>
  <si>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</si>
  <si>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</si>
  <si>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</si>
  <si>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</si>
  <si>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</si>
  <si>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</si>
  <si>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</si>
  <si>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</si>
  <si>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</si>
  <si>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</si>
  <si>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</si>
  <si>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</si>
  <si>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</si>
  <si>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</si>
  <si>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</si>
  <si>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</si>
  <si>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</si>
  <si>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</si>
  <si>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</si>
  <si>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</si>
  <si>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</si>
  <si>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</si>
  <si>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</si>
  <si>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</si>
  <si>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</si>
  <si>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</si>
  <si>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</si>
  <si>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</si>
  <si>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</si>
  <si>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</si>
  <si>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</si>
  <si>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</si>
  <si>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</si>
  <si>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</si>
  <si>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</si>
  <si>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</si>
  <si>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</si>
  <si>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</si>
  <si>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</si>
  <si>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</si>
  <si>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</si>
  <si>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</si>
  <si>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</si>
  <si>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</si>
  <si>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</si>
  <si>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</si>
  <si>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</si>
  <si>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</si>
  <si>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</si>
  <si>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</si>
  <si>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</si>
  <si>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</si>
  <si>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</si>
  <si>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</si>
  <si>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</si>
  <si>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</si>
  <si>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</si>
  <si>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</si>
  <si>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</si>
  <si>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</si>
  <si>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</si>
  <si>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</si>
  <si>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</si>
  <si>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</si>
  <si>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</si>
  <si>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</si>
  <si>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</si>
  <si>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</si>
  <si>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</si>
  <si>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</si>
  <si>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</si>
  <si>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</si>
  <si>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</si>
  <si>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</si>
  <si>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</si>
  <si>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</si>
  <si>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</si>
  <si>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</si>
  <si>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</si>
  <si>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</si>
  <si>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</si>
  <si>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</si>
  <si>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</si>
  <si>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</si>
  <si>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</si>
  <si>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</si>
  <si>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</si>
  <si>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</si>
  <si>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</si>
  <si>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</si>
  <si>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</si>
  <si>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</si>
  <si>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</si>
  <si>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</si>
  <si>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</si>
  <si>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</si>
  <si>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</si>
  <si>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</si>
  <si>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</si>
  <si>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</si>
  <si>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</si>
  <si>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</si>
  <si>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</si>
  <si>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</si>
  <si>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</si>
  <si>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</si>
  <si>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</si>
  <si>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</si>
  <si>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</si>
  <si>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</si>
  <si>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</si>
  <si>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</si>
  <si>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</si>
  <si>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</si>
  <si>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</si>
  <si>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</si>
  <si>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</si>
  <si>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</si>
  <si>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</si>
  <si>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</si>
  <si>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</si>
  <si>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</si>
  <si>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</si>
  <si>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</si>
  <si>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</si>
  <si>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</si>
  <si>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</si>
  <si>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</si>
  <si>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</si>
  <si>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</si>
  <si>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</si>
  <si>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</si>
  <si>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</si>
  <si>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</si>
  <si>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</si>
  <si>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</si>
  <si>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</si>
  <si>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</si>
  <si>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</si>
  <si>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</si>
  <si>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</si>
  <si>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</si>
  <si>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</si>
  <si>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</si>
  <si>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</si>
  <si>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</si>
  <si>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</si>
  <si>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</si>
  <si>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</si>
  <si>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</si>
  <si>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</si>
  <si>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</si>
  <si>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</si>
  <si>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</si>
  <si>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</si>
  <si>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</si>
  <si>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</si>
  <si>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</si>
  <si>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</si>
  <si>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</si>
  <si>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</si>
  <si>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</si>
  <si>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</si>
  <si>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</si>
  <si>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</si>
  <si>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</si>
  <si>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</si>
  <si>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</si>
  <si>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</si>
  <si>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</si>
  <si>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</si>
  <si>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</si>
  <si>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</si>
  <si>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</si>
  <si>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</si>
  <si>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</si>
  <si>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</si>
  <si>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</si>
  <si>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</si>
  <si>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</si>
  <si>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</si>
  <si>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</si>
  <si>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</si>
  <si>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</si>
  <si>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</si>
  <si>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</si>
  <si>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</si>
  <si>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</si>
  <si>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</si>
  <si>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</si>
  <si>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</si>
  <si>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</si>
  <si>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</si>
  <si>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</si>
  <si>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</si>
  <si>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</si>
  <si>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</si>
  <si>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</si>
  <si>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</si>
  <si>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</si>
  <si>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</si>
  <si>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</si>
  <si>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</si>
  <si>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</si>
  <si>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</si>
  <si>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</si>
  <si>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</si>
  <si>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</si>
  <si>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</si>
  <si>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</si>
  <si>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</si>
  <si>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</si>
  <si>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</si>
  <si>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</si>
  <si>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</si>
  <si>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</si>
  <si>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</si>
  <si>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</si>
  <si>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</si>
  <si>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</si>
  <si>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</si>
  <si>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</si>
  <si>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</si>
  <si>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</si>
  <si>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</si>
  <si>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</si>
  <si>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</si>
  <si>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</si>
  <si>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</si>
  <si>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</si>
  <si>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</si>
  <si>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</si>
  <si>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</si>
  <si>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</si>
  <si>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</si>
  <si>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</si>
  <si>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</si>
  <si>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</si>
  <si>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</si>
  <si>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</si>
  <si>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</si>
  <si>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</si>
  <si>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</si>
  <si>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</si>
  <si>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</si>
  <si>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</si>
  <si>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</si>
  <si>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</si>
  <si>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</si>
  <si>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</si>
  <si>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</si>
  <si>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</si>
  <si>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</si>
  <si>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</si>
  <si>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</si>
  <si>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</si>
  <si>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</si>
  <si>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</si>
  <si>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</si>
  <si>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</si>
  <si>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</si>
  <si>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</si>
  <si>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</si>
  <si>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</si>
  <si>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</si>
  <si>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</si>
  <si>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</si>
  <si>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</si>
  <si>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</si>
  <si>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</si>
  <si>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</si>
  <si>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</si>
  <si>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</si>
  <si>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</si>
  <si>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</si>
  <si>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</si>
  <si>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</si>
  <si>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</si>
  <si>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</si>
  <si>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</si>
  <si>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</si>
  <si>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</si>
  <si>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</si>
  <si>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</si>
  <si>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</si>
  <si>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</si>
  <si>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</si>
  <si>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</si>
  <si>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</si>
  <si>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</si>
  <si>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</si>
  <si>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</si>
  <si>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</si>
  <si>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</si>
  <si>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</si>
  <si>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</si>
  <si>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</si>
  <si>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</si>
  <si>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</si>
  <si>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</si>
  <si>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</si>
  <si>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</si>
  <si>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</si>
  <si>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</si>
  <si>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</si>
  <si>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</si>
  <si>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</si>
  <si>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</si>
  <si>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</si>
  <si>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</si>
  <si>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</si>
  <si>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</si>
  <si>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</si>
  <si>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</si>
  <si>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</si>
  <si>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</si>
  <si>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</si>
  <si>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</si>
  <si>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</si>
  <si>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</si>
  <si>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</si>
  <si>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</si>
  <si>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</si>
  <si>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</si>
  <si>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</si>
  <si>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</si>
  <si>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</si>
  <si>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</si>
  <si>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</si>
  <si>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</si>
  <si>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</si>
  <si>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</si>
  <si>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</si>
  <si>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</si>
  <si>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</si>
  <si>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</si>
  <si>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</si>
  <si>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</si>
  <si>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</si>
  <si>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</si>
  <si>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</si>
  <si>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</si>
  <si>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</si>
  <si>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</si>
  <si>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</si>
  <si>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</si>
  <si>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</si>
  <si>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</si>
  <si>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</si>
  <si>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</si>
  <si>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</si>
  <si>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</si>
  <si>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</si>
  <si>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</si>
  <si>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</si>
  <si>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</si>
  <si>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</si>
  <si>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</si>
  <si>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</si>
  <si>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</si>
  <si>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</si>
  <si>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</si>
  <si>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</si>
  <si>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</si>
  <si>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</si>
  <si>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</si>
  <si>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</si>
  <si>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</si>
  <si>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</si>
  <si>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</si>
  <si>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</si>
  <si>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</si>
  <si>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</si>
  <si>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</si>
  <si>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</si>
  <si>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</si>
  <si>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</si>
  <si>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</si>
  <si>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</si>
  <si>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</si>
  <si>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</si>
  <si>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</si>
  <si>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</si>
  <si>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</si>
  <si>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</si>
  <si>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</si>
  <si>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</si>
  <si>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</si>
  <si>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</si>
  <si>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</si>
  <si>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</si>
  <si>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</si>
  <si>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</si>
  <si>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</si>
  <si>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</si>
  <si>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</si>
  <si>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</si>
  <si>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</si>
  <si>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</si>
  <si>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</si>
  <si>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</si>
  <si>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</si>
  <si>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</si>
  <si>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</si>
  <si>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</si>
  <si>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</si>
  <si>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</si>
  <si>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</si>
  <si>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</si>
  <si>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</si>
  <si>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</si>
  <si>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</si>
  <si>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</si>
  <si>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</si>
  <si>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</si>
  <si>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</si>
  <si>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</si>
  <si>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</si>
  <si>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</si>
  <si>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</si>
  <si>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</si>
  <si>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</si>
  <si>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</si>
  <si>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</si>
  <si>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</si>
  <si>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</si>
  <si>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</si>
  <si>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</si>
  <si>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</si>
  <si>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</si>
  <si>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</si>
  <si>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</si>
  <si>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</si>
  <si>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</si>
  <si>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</si>
  <si>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</si>
  <si>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</si>
  <si>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</si>
  <si>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</si>
  <si>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</si>
  <si>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</si>
  <si>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</si>
  <si>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</si>
  <si>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</si>
  <si>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</si>
  <si>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</si>
  <si>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</si>
  <si>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</si>
  <si>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</si>
  <si>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</si>
  <si>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</si>
  <si>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</si>
  <si>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</si>
  <si>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</si>
  <si>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</si>
  <si>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</si>
  <si>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</si>
  <si>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</si>
  <si>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</si>
  <si>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</si>
  <si>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</si>
  <si>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</si>
  <si>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</si>
  <si>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</si>
  <si>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</si>
  <si>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</si>
  <si>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</si>
  <si>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</si>
  <si>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</si>
  <si>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</si>
  <si>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</si>
  <si>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</si>
  <si>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</si>
  <si>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</si>
  <si>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</si>
  <si>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</si>
  <si>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</si>
  <si>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</si>
  <si>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</si>
  <si>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</si>
  <si>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</si>
  <si>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</si>
  <si>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</si>
  <si>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</si>
  <si>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</si>
  <si>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</si>
  <si>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</si>
  <si>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</si>
  <si>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</si>
  <si>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</si>
  <si>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</si>
  <si>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</si>
  <si>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</si>
  <si>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</si>
  <si>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</si>
  <si>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</si>
  <si>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</si>
  <si>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</si>
  <si>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</si>
  <si>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</si>
  <si>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</si>
  <si>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</si>
  <si>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</si>
  <si>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</si>
  <si>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</si>
  <si>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</si>
  <si>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</si>
  <si>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</si>
  <si>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</si>
  <si>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</si>
  <si>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</si>
  <si>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</si>
  <si>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</si>
  <si>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</si>
  <si>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</si>
  <si>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</si>
  <si>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</si>
  <si>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</si>
  <si>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</si>
  <si>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</si>
  <si>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</si>
  <si>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</si>
  <si>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</si>
  <si>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</si>
  <si>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</si>
  <si>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</si>
  <si>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</si>
  <si>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</si>
  <si>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</si>
  <si>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</si>
  <si>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</si>
  <si>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</si>
  <si>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</si>
  <si>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</si>
  <si>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</si>
  <si>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</si>
  <si>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</si>
  <si>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</si>
  <si>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</si>
  <si>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</si>
  <si>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</si>
  <si>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</si>
  <si>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</si>
  <si>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</si>
  <si>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</si>
  <si>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</si>
  <si>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</si>
  <si>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</si>
  <si>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</si>
  <si>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</si>
  <si>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</si>
  <si>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</si>
  <si>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</si>
  <si>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</si>
  <si>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</si>
  <si>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</si>
  <si>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</si>
  <si>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</si>
  <si>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</si>
  <si>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</si>
  <si>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</si>
  <si>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</si>
  <si>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</si>
  <si>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</si>
  <si>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</si>
  <si>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</si>
  <si>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</si>
  <si>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</si>
  <si>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</si>
  <si>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</si>
  <si>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</si>
  <si>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</si>
  <si>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</si>
  <si>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</si>
  <si>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</si>
  <si>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</si>
  <si>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</si>
  <si>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</si>
  <si>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</si>
  <si>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</si>
  <si>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</si>
  <si>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</si>
  <si>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</si>
  <si>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</si>
  <si>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</si>
  <si>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</si>
  <si>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</si>
  <si>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</si>
  <si>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</si>
  <si>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</si>
  <si>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</si>
  <si>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</si>
  <si>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</si>
  <si>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</si>
  <si>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</si>
  <si>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</si>
  <si>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</si>
  <si>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</si>
  <si>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</si>
  <si>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</si>
  <si>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</si>
  <si>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</si>
  <si>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</si>
  <si>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</si>
  <si>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</si>
  <si>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</si>
  <si>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</si>
  <si>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</si>
  <si>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</si>
  <si>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</si>
  <si>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</si>
  <si>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</si>
  <si>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</si>
  <si>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</si>
  <si>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</si>
  <si>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</si>
  <si>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</si>
  <si>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</si>
  <si>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</si>
  <si>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</si>
  <si>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</si>
  <si>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</si>
  <si>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</si>
  <si>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</si>
  <si>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</si>
  <si>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</si>
  <si>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</si>
  <si>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</si>
  <si>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</si>
  <si>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</si>
  <si>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</si>
  <si>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</si>
  <si>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</si>
  <si>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</si>
  <si>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</si>
  <si>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</si>
  <si>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</si>
  <si>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</si>
  <si>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</si>
  <si>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</si>
  <si>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</si>
  <si>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</si>
  <si>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</si>
  <si>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</si>
  <si>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</si>
  <si>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</si>
  <si>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</si>
  <si>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</si>
  <si>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</si>
  <si>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</si>
  <si>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</si>
  <si>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</si>
  <si>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</si>
  <si>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</si>
  <si>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</si>
  <si>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</si>
  <si>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</si>
  <si>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</si>
  <si>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</si>
  <si>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</si>
  <si>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</si>
  <si>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</si>
  <si>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</si>
  <si>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</si>
  <si>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</si>
  <si>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</si>
  <si>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</si>
  <si>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</si>
  <si>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</si>
  <si>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</si>
  <si>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</si>
  <si>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</si>
  <si>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</si>
  <si>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</si>
  <si>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</si>
  <si>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</si>
  <si>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</si>
  <si>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</si>
  <si>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</si>
  <si>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</si>
  <si>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</si>
  <si>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</si>
  <si>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</si>
  <si>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</si>
  <si>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</si>
  <si>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</si>
  <si>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</si>
  <si>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</si>
  <si>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</si>
  <si>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</si>
  <si>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</si>
  <si>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</si>
  <si>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</si>
  <si>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</si>
  <si>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</si>
  <si>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</si>
  <si>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</si>
  <si>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</si>
  <si>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</si>
  <si>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</si>
  <si>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</si>
  <si>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</si>
  <si>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</si>
  <si>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</si>
  <si>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</si>
  <si>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</si>
  <si>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</si>
  <si>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</si>
  <si>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</si>
  <si>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</si>
  <si>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</si>
  <si>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</si>
  <si>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</si>
  <si>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</si>
  <si>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</si>
  <si>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</si>
  <si>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</si>
  <si>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</si>
  <si>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</si>
  <si>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</si>
  <si>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</si>
  <si>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</si>
  <si>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</si>
  <si>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</si>
  <si>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</si>
  <si>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</si>
  <si>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</si>
  <si>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</si>
  <si>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</si>
  <si>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</si>
  <si>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</si>
  <si>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</si>
  <si>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</si>
  <si>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</si>
  <si>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</si>
  <si>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</si>
  <si>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</si>
  <si>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</si>
  <si>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</si>
  <si>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</si>
  <si>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</si>
  <si>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</si>
  <si>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</si>
  <si>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</si>
  <si>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</si>
  <si>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</si>
  <si>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</si>
  <si>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</si>
  <si>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</si>
  <si>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</si>
  <si>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</si>
  <si>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</si>
  <si>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</si>
  <si>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</si>
  <si>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</si>
  <si>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</si>
  <si>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</si>
  <si>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</si>
  <si>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</si>
  <si>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</si>
  <si>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</si>
  <si>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</si>
  <si>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</si>
  <si>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</si>
  <si>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</si>
  <si>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</si>
  <si>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</si>
  <si>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</si>
  <si>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</si>
  <si>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</si>
  <si>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</si>
  <si>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</si>
  <si>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</si>
  <si>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</si>
  <si>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</si>
  <si>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</si>
  <si>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</si>
  <si>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</si>
  <si>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</si>
  <si>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</si>
  <si>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</si>
  <si>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</si>
  <si>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</si>
  <si>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</si>
  <si>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</si>
  <si>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</si>
  <si>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</si>
  <si>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</si>
  <si>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</si>
  <si>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</si>
  <si>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</si>
  <si>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</si>
  <si>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</si>
  <si>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</si>
  <si>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</si>
  <si>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</si>
  <si>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</si>
  <si>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</si>
  <si>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</si>
  <si>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</si>
  <si>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</si>
  <si>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</si>
  <si>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</si>
  <si>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</si>
  <si>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</si>
  <si>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</si>
  <si>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</si>
  <si>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</si>
  <si>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</si>
  <si>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</si>
  <si>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</si>
  <si>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</si>
  <si>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</si>
  <si>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</si>
  <si>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</si>
  <si>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</si>
  <si>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</si>
  <si>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</si>
  <si>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</si>
  <si>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</si>
  <si>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</si>
  <si>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</si>
  <si>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</si>
  <si>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</si>
  <si>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</si>
  <si>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</si>
  <si>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</si>
  <si>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</si>
  <si>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</si>
  <si>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</si>
  <si>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</si>
  <si>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</si>
  <si>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</si>
  <si>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</si>
  <si>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</si>
  <si>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</si>
  <si>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</si>
  <si>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</si>
  <si>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</si>
  <si>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</si>
  <si>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</si>
  <si>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</si>
  <si>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</si>
  <si>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</si>
  <si>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</si>
  <si>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</si>
  <si>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</si>
  <si>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</si>
  <si>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</si>
  <si>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</si>
  <si>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</si>
  <si>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</si>
  <si>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</si>
  <si>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</si>
  <si>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</si>
  <si>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</si>
  <si>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</si>
  <si>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</si>
  <si>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</si>
  <si>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</si>
  <si>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</si>
  <si>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</si>
  <si>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</si>
  <si>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</si>
  <si>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</si>
  <si>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</si>
  <si>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</si>
  <si>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</si>
  <si>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</si>
  <si>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</si>
  <si>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</si>
  <si>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</si>
  <si>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</si>
  <si>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</si>
  <si>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</si>
  <si>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</si>
  <si>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</si>
  <si>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</si>
  <si>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</si>
  <si>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</si>
  <si>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</si>
  <si>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</si>
  <si>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</si>
  <si>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</si>
  <si>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</si>
  <si>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</si>
  <si>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</si>
  <si>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</si>
  <si>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</si>
  <si>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</si>
  <si>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</si>
  <si>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</si>
  <si>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</si>
  <si>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</si>
  <si>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</si>
  <si>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</si>
  <si>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</si>
  <si>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</si>
  <si>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</si>
  <si>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</si>
  <si>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</si>
  <si>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</si>
  <si>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</si>
  <si>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</si>
  <si>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</si>
  <si>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</si>
  <si>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</si>
  <si>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</si>
  <si>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</si>
  <si>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</si>
  <si>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</si>
  <si>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</si>
  <si>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</si>
  <si>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</si>
  <si>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</si>
  <si>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</si>
  <si>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</si>
  <si>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</si>
  <si>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</si>
  <si>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</si>
  <si>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</si>
  <si>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</si>
  <si>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</si>
  <si>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</si>
  <si>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</si>
  <si>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</si>
  <si>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</si>
  <si>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</si>
  <si>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</si>
  <si>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</si>
  <si>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</si>
  <si>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</si>
  <si>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</si>
  <si>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</si>
  <si>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</si>
  <si>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</si>
  <si>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</si>
  <si>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</si>
  <si>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</si>
  <si>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</si>
  <si>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</si>
  <si>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</si>
  <si>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</si>
  <si>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</si>
  <si>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</si>
  <si>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</si>
  <si>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</si>
  <si>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</si>
  <si>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</si>
  <si>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</si>
  <si>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</si>
  <si>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</si>
  <si>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</si>
  <si>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</si>
  <si>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</si>
  <si>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</si>
  <si>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</si>
  <si>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</si>
  <si>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</si>
  <si>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</si>
  <si>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</si>
  <si>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</si>
  <si>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</si>
  <si>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</si>
  <si>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</si>
  <si>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</si>
  <si>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</si>
  <si>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</si>
  <si>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</si>
  <si>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</si>
  <si>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</si>
  <si>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</si>
  <si>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</si>
  <si>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</si>
  <si>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</si>
  <si>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</si>
  <si>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</si>
  <si>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</si>
  <si>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</si>
  <si>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</si>
  <si>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</si>
  <si>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</si>
  <si>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</si>
  <si>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</si>
  <si>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</si>
  <si>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</si>
  <si>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</si>
  <si>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</si>
  <si>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</si>
  <si>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</si>
  <si>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</si>
  <si>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</si>
  <si>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</si>
  <si>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</si>
  <si>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</si>
  <si>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</si>
  <si>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</si>
  <si>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</si>
  <si>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</si>
  <si>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</si>
  <si>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</si>
  <si>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</si>
  <si>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</si>
  <si>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</si>
  <si>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</si>
  <si>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</si>
  <si>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</si>
  <si>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</si>
  <si>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</si>
  <si>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</si>
  <si>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</si>
  <si>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</si>
  <si>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</si>
  <si>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</si>
  <si>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</si>
  <si>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</si>
  <si>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</si>
  <si>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</si>
  <si>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</si>
  <si>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</si>
  <si>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</si>
  <si>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</si>
  <si>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</si>
  <si>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</si>
  <si>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</si>
  <si>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</si>
  <si>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</si>
  <si>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</si>
  <si>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</si>
  <si>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</si>
  <si>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</si>
  <si>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</si>
  <si>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</si>
  <si>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</si>
  <si>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</si>
  <si>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</si>
  <si>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</si>
  <si>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</si>
  <si>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</si>
  <si>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</si>
  <si>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</si>
  <si>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</si>
  <si>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</si>
  <si>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</si>
  <si>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</si>
  <si>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</si>
  <si>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</si>
  <si>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</si>
  <si>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</si>
  <si>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</si>
  <si>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</si>
  <si>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</si>
  <si>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</si>
  <si>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</si>
  <si>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</si>
  <si>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</si>
  <si>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</si>
  <si>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</si>
  <si>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</si>
  <si>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</si>
  <si>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</si>
  <si>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</si>
  <si>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</si>
  <si>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</si>
  <si>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</si>
  <si>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</si>
  <si>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</si>
  <si>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</si>
  <si>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</si>
  <si>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</si>
  <si>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</si>
  <si>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</si>
  <si>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</si>
  <si>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</si>
  <si>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</si>
  <si>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</si>
  <si>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</si>
  <si>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</si>
  <si>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</si>
  <si>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</si>
  <si>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</si>
  <si>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</si>
  <si>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</si>
  <si>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</si>
  <si>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</si>
  <si>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</si>
  <si>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</si>
  <si>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</si>
  <si>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</si>
  <si>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</si>
  <si>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</si>
  <si>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</si>
  <si>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</si>
  <si>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</si>
  <si>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</si>
  <si>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</si>
  <si>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</si>
  <si>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</si>
  <si>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</si>
  <si>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</si>
  <si>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</si>
  <si>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</si>
  <si>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</si>
  <si>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</si>
  <si>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</si>
  <si>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</si>
  <si>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</si>
  <si>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</si>
  <si>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</si>
  <si>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</si>
  <si>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</si>
  <si>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</si>
  <si>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</si>
  <si>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</si>
  <si>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</si>
  <si>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</si>
  <si>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</si>
  <si>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</si>
  <si>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</si>
  <si>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</si>
  <si>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</si>
  <si>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</si>
  <si>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</si>
  <si>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</si>
  <si>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</si>
  <si>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</si>
  <si>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</si>
  <si>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</si>
  <si>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</si>
  <si>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</si>
  <si>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</si>
  <si>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</si>
  <si>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</si>
  <si>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</si>
  <si>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</si>
  <si>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</si>
  <si>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</si>
  <si>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</si>
  <si>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</si>
  <si>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</si>
  <si>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</si>
  <si>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</si>
  <si>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</si>
  <si>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</si>
  <si>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</si>
  <si>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</si>
  <si>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</si>
  <si>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</si>
  <si>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</si>
  <si>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</si>
  <si>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</si>
  <si>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</si>
  <si>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</si>
  <si>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</si>
  <si>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</si>
  <si>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</si>
  <si>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</si>
  <si>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</si>
  <si>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</si>
  <si>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</si>
  <si>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</si>
  <si>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</si>
  <si>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</si>
  <si>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</si>
  <si>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</si>
  <si>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</si>
  <si>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</si>
  <si>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</si>
  <si>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</si>
  <si>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</si>
  <si>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</si>
  <si>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</si>
  <si>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</si>
  <si>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</si>
  <si>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</si>
  <si>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</si>
  <si>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</si>
  <si>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</si>
  <si>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</si>
  <si>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</si>
  <si>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</si>
  <si>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</si>
  <si>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</si>
  <si>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</si>
  <si>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</si>
  <si>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</si>
  <si>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</si>
  <si>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</si>
  <si>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</si>
  <si>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</si>
  <si>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</si>
  <si>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</si>
  <si>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</si>
  <si>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</si>
  <si>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</si>
  <si>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</si>
  <si>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</si>
  <si>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</si>
  <si>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</si>
  <si>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</si>
  <si>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</si>
  <si>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</si>
  <si>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</si>
  <si>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</si>
  <si>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</si>
  <si>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</si>
  <si>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</si>
  <si>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</si>
  <si>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</si>
  <si>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</si>
  <si>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</si>
  <si>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</si>
  <si>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</si>
  <si>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</si>
  <si>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</si>
  <si>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</si>
  <si>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</si>
  <si>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</si>
  <si>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</si>
  <si>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</si>
  <si>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</si>
  <si>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</si>
  <si>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</si>
  <si>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</si>
  <si>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</si>
  <si>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</si>
  <si>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</si>
  <si>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</si>
  <si>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</si>
  <si>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</si>
  <si>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</si>
  <si>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</si>
  <si>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</si>
  <si>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</si>
  <si>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</si>
  <si>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</si>
  <si>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</si>
  <si>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</si>
  <si>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</si>
  <si>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</si>
  <si>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</si>
  <si>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</si>
  <si>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</si>
  <si>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</si>
  <si>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</si>
  <si>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</si>
  <si>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</si>
  <si>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</si>
  <si>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</si>
  <si>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</si>
  <si>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</si>
  <si>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</si>
  <si>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</si>
  <si>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</si>
  <si>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</si>
  <si>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</si>
  <si>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</si>
  <si>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</si>
  <si>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</si>
  <si>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</si>
  <si>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</si>
  <si>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</si>
  <si>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</si>
  <si>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</si>
  <si>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</si>
  <si>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</si>
  <si>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</si>
  <si>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</si>
  <si>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</si>
  <si>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</si>
  <si>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</si>
  <si>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</si>
  <si>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</si>
  <si>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</si>
  <si>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</si>
  <si>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</si>
  <si>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</si>
  <si>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</si>
  <si>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</si>
  <si>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</si>
  <si>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</si>
  <si>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</si>
  <si>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</si>
  <si>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</si>
  <si>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</si>
  <si>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</si>
  <si>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</si>
  <si>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</si>
  <si>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</si>
  <si>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</si>
  <si>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</si>
  <si>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</si>
  <si>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</si>
  <si>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</si>
  <si>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</si>
  <si>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</si>
  <si>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</si>
  <si>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</si>
  <si>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</si>
  <si>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</si>
  <si>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</si>
  <si>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</si>
  <si>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</si>
  <si>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</si>
  <si>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</si>
  <si>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</si>
  <si>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</si>
  <si>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</si>
  <si>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</si>
  <si>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</si>
  <si>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</si>
  <si>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</si>
  <si>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</si>
  <si>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</si>
  <si>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</si>
  <si>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</si>
  <si>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</si>
  <si>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</si>
  <si>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</si>
  <si>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</si>
  <si>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</si>
  <si>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</si>
  <si>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</si>
  <si>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</si>
  <si>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</si>
  <si>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</si>
  <si>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</si>
  <si>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</si>
  <si>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</si>
  <si>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</si>
  <si>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</si>
  <si>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</si>
  <si>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</si>
  <si>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</si>
  <si>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</si>
  <si>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</si>
  <si>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</si>
  <si>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</si>
  <si>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</si>
  <si>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</si>
  <si>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</si>
  <si>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</si>
  <si>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</si>
  <si>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</si>
  <si>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</si>
  <si>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</si>
  <si>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</si>
  <si>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</si>
  <si>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</si>
  <si>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</si>
  <si>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</si>
  <si>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</si>
  <si>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</si>
  <si>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</si>
  <si>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</si>
  <si>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</si>
  <si>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</si>
  <si>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</si>
  <si>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</si>
  <si>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</si>
  <si>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</si>
  <si>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</si>
  <si>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</si>
  <si>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</si>
  <si>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</si>
  <si>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</si>
  <si>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</si>
  <si>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</si>
  <si>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</si>
  <si>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</si>
  <si>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</si>
  <si>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</si>
  <si>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</si>
  <si>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</si>
  <si>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</si>
  <si>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</si>
  <si>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</si>
  <si>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</si>
  <si>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</si>
  <si>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</si>
  <si>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</si>
  <si>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</si>
  <si>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</si>
  <si>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</si>
  <si>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</si>
  <si>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</si>
  <si>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</si>
  <si>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</si>
  <si>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</si>
  <si>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</si>
  <si>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</si>
  <si>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</si>
  <si>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</si>
  <si>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</si>
  <si>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</si>
  <si>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</si>
  <si>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</si>
  <si>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</si>
  <si>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</si>
  <si>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</si>
  <si>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</si>
  <si>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</si>
  <si>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</si>
  <si>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</si>
  <si>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</si>
  <si>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</si>
  <si>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</si>
  <si>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</si>
  <si>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</si>
  <si>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</si>
  <si>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</si>
  <si>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</si>
  <si>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</si>
  <si>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</si>
  <si>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</si>
  <si>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</si>
  <si>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</si>
  <si>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</si>
  <si>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</si>
  <si>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</si>
  <si>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</si>
  <si>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</si>
  <si>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</si>
  <si>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</si>
  <si>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</si>
  <si>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</si>
  <si>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</si>
  <si>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</si>
  <si>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</si>
  <si>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</si>
  <si>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</si>
  <si>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</si>
  <si>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</si>
  <si>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</si>
  <si>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</si>
  <si>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</si>
  <si>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</si>
  <si>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</si>
  <si>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</si>
  <si>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</si>
  <si>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</si>
  <si>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</si>
  <si>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</si>
  <si>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</si>
  <si>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</si>
  <si>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</si>
  <si>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</si>
  <si>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</si>
  <si>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</si>
  <si>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</si>
  <si>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</si>
  <si>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</si>
  <si>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</si>
  <si>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</si>
  <si>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</si>
  <si>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</si>
  <si>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</si>
  <si>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</si>
  <si>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</si>
  <si>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</si>
  <si>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</si>
  <si>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</si>
  <si>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</si>
  <si>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</si>
  <si>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</si>
  <si>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</si>
  <si>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</si>
  <si>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</si>
  <si>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</si>
  <si>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</si>
  <si>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</si>
  <si>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</si>
  <si>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</si>
  <si>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</si>
  <si>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</si>
  <si>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</si>
  <si>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</si>
  <si>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</si>
  <si>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</si>
  <si>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</si>
  <si>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</si>
  <si>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</si>
  <si>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</si>
  <si>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</si>
  <si>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</si>
  <si>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</si>
  <si>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</si>
  <si>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</si>
  <si>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</si>
  <si>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</si>
  <si>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</si>
  <si>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</si>
  <si>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</si>
  <si>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</si>
  <si>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</si>
  <si>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</si>
  <si>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</si>
  <si>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</si>
  <si>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</si>
  <si>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</si>
  <si>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</si>
  <si>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</si>
  <si>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</si>
  <si>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</si>
  <si>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</si>
  <si>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</si>
  <si>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</si>
  <si>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</si>
  <si>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</si>
  <si>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</si>
  <si>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</si>
  <si>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</si>
  <si>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</si>
  <si>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</si>
  <si>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</si>
  <si>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</si>
  <si>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</si>
  <si>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</si>
  <si>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</si>
  <si>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</si>
  <si>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</si>
  <si>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</si>
  <si>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</si>
  <si>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</si>
  <si>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</si>
  <si>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</si>
  <si>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</si>
  <si>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</si>
  <si>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</si>
  <si>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</si>
  <si>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</si>
  <si>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</si>
  <si>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</si>
  <si>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</si>
  <si>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</si>
  <si>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</si>
  <si>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</si>
  <si>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</si>
  <si>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</si>
  <si>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</si>
  <si>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</si>
  <si>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</si>
  <si>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</si>
  <si>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</si>
  <si>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</si>
  <si>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</si>
  <si>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</si>
  <si>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</si>
  <si>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</si>
  <si>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</si>
  <si>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</si>
  <si>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</si>
  <si>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</si>
  <si>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</si>
  <si>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</si>
  <si>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</si>
  <si>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</si>
  <si>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</si>
  <si>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</si>
  <si>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</si>
  <si>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</si>
  <si>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</si>
  <si>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</si>
  <si>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</si>
  <si>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</si>
  <si>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</si>
  <si>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</si>
  <si>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</si>
  <si>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</si>
  <si>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</si>
  <si>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</si>
  <si>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</si>
  <si>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</si>
  <si>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</si>
  <si>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</si>
  <si>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</si>
  <si>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</si>
  <si>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</si>
  <si>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</si>
  <si>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</si>
  <si>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</si>
  <si>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</si>
  <si>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</si>
  <si>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</si>
  <si>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</si>
  <si>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</si>
  <si>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</si>
  <si>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</si>
  <si>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</si>
  <si>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</si>
  <si>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</si>
  <si>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</si>
  <si>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</si>
  <si>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</si>
  <si>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</si>
  <si>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</si>
  <si>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</si>
  <si>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</si>
  <si>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</si>
  <si>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</si>
  <si>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</si>
  <si>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</si>
  <si>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</si>
  <si>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</si>
  <si>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</si>
  <si>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</si>
  <si>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</si>
  <si>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</si>
  <si>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</si>
  <si>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</si>
  <si>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</si>
  <si>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</si>
  <si>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</si>
  <si>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</si>
  <si>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</si>
  <si>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</si>
  <si>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</si>
  <si>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</si>
  <si>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</si>
  <si>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</si>
  <si>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</si>
  <si>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</si>
  <si>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</si>
  <si>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</si>
  <si>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</si>
  <si>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</si>
  <si>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</si>
  <si>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</si>
  <si>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</si>
  <si>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</si>
  <si>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</si>
  <si>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</si>
  <si>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</si>
  <si>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</si>
  <si>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</si>
  <si>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</si>
  <si>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</si>
  <si>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</si>
  <si>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</si>
  <si>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</si>
  <si>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</si>
  <si>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</si>
  <si>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</si>
  <si>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</si>
  <si>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</si>
  <si>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</si>
  <si>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</si>
  <si>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</si>
  <si>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</si>
  <si>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</si>
  <si>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</si>
  <si>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</si>
  <si>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</si>
  <si>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</si>
  <si>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</si>
  <si>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</si>
  <si>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</si>
  <si>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</si>
  <si>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</si>
  <si>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</si>
  <si>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</si>
  <si>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</si>
  <si>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</si>
  <si>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</si>
  <si>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</si>
  <si>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</si>
  <si>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</si>
  <si>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</si>
  <si>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</si>
  <si>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</si>
  <si>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</si>
  <si>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</si>
  <si>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</si>
  <si>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</si>
  <si>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</si>
  <si>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</si>
  <si>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</si>
  <si>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</si>
  <si>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</si>
  <si>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</si>
  <si>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</si>
  <si>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</si>
  <si>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</si>
  <si>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</si>
  <si>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</si>
  <si>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</si>
  <si>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</si>
  <si>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</si>
  <si>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</si>
  <si>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</si>
  <si>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</si>
  <si>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</si>
  <si>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</si>
  <si>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</si>
  <si>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</si>
  <si>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</si>
  <si>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</si>
  <si>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</si>
  <si>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</si>
  <si>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</si>
  <si>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</si>
  <si>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</si>
  <si>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</si>
  <si>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</si>
  <si>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</si>
  <si>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</si>
  <si>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</si>
  <si>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</si>
  <si>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</si>
  <si>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</si>
  <si>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</si>
  <si>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</si>
  <si>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</si>
  <si>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</si>
  <si>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</si>
  <si>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</si>
  <si>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</si>
  <si>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</si>
  <si>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</si>
  <si>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</si>
  <si>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</si>
  <si>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</si>
  <si>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</si>
  <si>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</si>
  <si>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</si>
  <si>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</si>
  <si>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</si>
  <si>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</si>
  <si>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</si>
  <si>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</si>
  <si>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</si>
  <si>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</si>
  <si>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</si>
  <si>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</si>
  <si>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</si>
  <si>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</si>
  <si>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</si>
  <si>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</si>
  <si>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</si>
  <si>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</si>
  <si>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</si>
  <si>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</si>
  <si>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</si>
  <si>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</si>
  <si>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</si>
  <si>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</si>
  <si>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</si>
  <si>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</si>
  <si>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</si>
  <si>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</si>
  <si>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</si>
  <si>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</si>
  <si>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</si>
  <si>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</si>
  <si>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</si>
  <si>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</si>
  <si>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</si>
  <si>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</si>
  <si>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</si>
  <si>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</si>
  <si>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</si>
  <si>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</si>
  <si>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</si>
  <si>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</si>
  <si>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</si>
  <si>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</si>
  <si>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</si>
  <si>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</si>
  <si>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</si>
  <si>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</si>
  <si>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</si>
  <si>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</si>
  <si>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</si>
  <si>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</si>
  <si>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</si>
  <si>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</si>
  <si>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</si>
  <si>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</si>
  <si>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</si>
  <si>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</si>
  <si>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</si>
  <si>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</si>
  <si>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</si>
  <si>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</si>
  <si>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</si>
  <si>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</si>
  <si>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</si>
  <si>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</si>
  <si>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</si>
  <si>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</si>
  <si>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</si>
  <si>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</si>
  <si>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</si>
  <si>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</si>
  <si>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</si>
  <si>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</si>
  <si>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</si>
  <si>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</si>
  <si>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</si>
  <si>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</si>
  <si>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</si>
  <si>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</si>
  <si>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</si>
  <si>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</si>
  <si>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</si>
  <si>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</si>
  <si>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</si>
  <si>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</si>
  <si>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</si>
  <si>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</si>
  <si>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</si>
  <si>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</si>
  <si>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</si>
  <si>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</si>
  <si>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</si>
  <si>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</si>
  <si>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</si>
  <si>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</si>
  <si>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</si>
  <si>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</si>
  <si>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</si>
  <si>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</si>
  <si>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</si>
  <si>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</si>
  <si>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</si>
  <si>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</si>
  <si>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</si>
  <si>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</si>
  <si>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</si>
  <si>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</si>
  <si>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</si>
  <si>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</si>
  <si>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</si>
  <si>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</si>
  <si>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</si>
  <si>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</si>
  <si>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</si>
  <si>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</si>
  <si>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</si>
  <si>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</si>
  <si>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</si>
  <si>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</si>
  <si>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</si>
  <si>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</si>
  <si>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</si>
  <si>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</si>
  <si>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</si>
  <si>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</si>
  <si>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</si>
  <si>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</si>
  <si>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</si>
  <si>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</si>
  <si>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</si>
  <si>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</si>
  <si>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</si>
  <si>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</si>
  <si>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</si>
  <si>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</si>
  <si>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</si>
  <si>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</si>
  <si>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</si>
  <si>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</si>
  <si>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</si>
  <si>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</si>
  <si>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</si>
  <si>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</si>
  <si>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</si>
  <si>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</si>
  <si>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</si>
  <si>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</si>
  <si>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</si>
  <si>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</si>
  <si>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</si>
  <si>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</si>
  <si>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</si>
  <si>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</si>
  <si>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</si>
  <si>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</si>
  <si>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</si>
  <si>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</si>
  <si>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</si>
  <si>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</si>
  <si>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</si>
  <si>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</si>
  <si>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</si>
  <si>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</si>
  <si>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</si>
  <si>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</si>
  <si>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</si>
  <si>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</si>
  <si>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</si>
  <si>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</si>
  <si>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</si>
  <si>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</si>
  <si>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</si>
  <si>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</si>
  <si>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</si>
  <si>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</si>
  <si>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</si>
  <si>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</si>
  <si>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</si>
  <si>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</si>
  <si>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</si>
  <si>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</si>
  <si>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</si>
  <si>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</si>
  <si>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</si>
  <si>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</si>
  <si>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</si>
  <si>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</si>
  <si>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</si>
  <si>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</si>
  <si>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</si>
  <si>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</si>
  <si>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</si>
  <si>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</si>
  <si>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</si>
  <si>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</si>
  <si>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</si>
  <si>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</si>
  <si>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</si>
  <si>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</si>
  <si>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</si>
  <si>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</si>
  <si>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</si>
  <si>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</si>
  <si>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</si>
  <si>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</si>
  <si>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</si>
  <si>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</si>
  <si>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</si>
  <si>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</si>
  <si>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</si>
  <si>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</si>
  <si>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</si>
  <si>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</si>
  <si>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</si>
  <si>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</si>
  <si>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</si>
  <si>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</si>
  <si>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</si>
  <si>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</si>
  <si>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</si>
  <si>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</si>
  <si>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</si>
  <si>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</si>
  <si>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</si>
  <si>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</si>
  <si>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</si>
  <si>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</si>
  <si>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</si>
  <si>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</si>
  <si>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</si>
  <si>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</si>
  <si>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</si>
  <si>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</si>
  <si>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</si>
  <si>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</si>
  <si>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</si>
  <si>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</si>
  <si>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</si>
  <si>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</si>
  <si>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</si>
  <si>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</si>
  <si>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</si>
  <si>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</si>
  <si>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</si>
  <si>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</si>
  <si>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</si>
  <si>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</si>
  <si>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</si>
  <si>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</si>
  <si>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</si>
  <si>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</si>
  <si>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</si>
  <si>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</si>
  <si>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</si>
  <si>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</si>
  <si>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</si>
  <si>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</si>
  <si>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</si>
  <si>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</si>
  <si>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</si>
  <si>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</si>
  <si>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</si>
  <si>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</si>
  <si>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</si>
  <si>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</si>
  <si>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</si>
  <si>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</si>
  <si>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</si>
  <si>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</si>
  <si>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</si>
  <si>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</si>
  <si>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</si>
  <si>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</si>
  <si>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</si>
  <si>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</si>
  <si>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</si>
  <si>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</si>
  <si>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</si>
  <si>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</si>
  <si>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</si>
  <si>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</si>
  <si>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</si>
  <si>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</si>
  <si>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</si>
  <si>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</si>
  <si>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</si>
  <si>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</si>
  <si>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</si>
  <si>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</si>
  <si>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</si>
  <si>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</si>
  <si>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</si>
  <si>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</si>
  <si>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</si>
  <si>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</si>
  <si>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</si>
  <si>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</si>
  <si>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</si>
  <si>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</si>
  <si>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</si>
  <si>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</si>
  <si>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</si>
  <si>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</si>
  <si>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</si>
  <si>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</si>
  <si>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</si>
  <si>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</si>
  <si>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</si>
  <si>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</si>
  <si>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</si>
  <si>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</si>
  <si>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</si>
  <si>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</si>
  <si>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</si>
  <si>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</si>
  <si>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</si>
  <si>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</si>
  <si>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</si>
  <si>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</si>
  <si>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</si>
  <si>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</si>
  <si>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</si>
  <si>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</si>
  <si>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</si>
  <si>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</si>
  <si>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</si>
  <si>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</si>
  <si>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</si>
  <si>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</si>
  <si>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</si>
  <si>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</si>
  <si>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</si>
  <si>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</si>
  <si>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</si>
  <si>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</si>
  <si>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</si>
  <si>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</si>
  <si>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</si>
  <si>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</si>
  <si>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</si>
  <si>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</si>
  <si>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</si>
  <si>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</si>
  <si>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</si>
  <si>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</si>
  <si>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</si>
  <si>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</si>
  <si>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</si>
  <si>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</si>
  <si>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</si>
  <si>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</si>
  <si>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</si>
  <si>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</si>
  <si>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</si>
  <si>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</si>
  <si>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</si>
  <si>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</si>
  <si>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</si>
  <si>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</si>
  <si>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</si>
  <si>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</si>
  <si>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</si>
  <si>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</si>
  <si>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</si>
  <si>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</si>
  <si>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</si>
  <si>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</si>
  <si>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</si>
  <si>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</si>
  <si>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</si>
  <si>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</si>
  <si>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</si>
  <si>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</si>
  <si>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</si>
  <si>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</si>
  <si>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</si>
  <si>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</si>
  <si>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</si>
  <si>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</si>
  <si>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</si>
  <si>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</si>
  <si>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</si>
  <si>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</si>
  <si>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</si>
  <si>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</si>
  <si>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</si>
  <si>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</si>
  <si>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</si>
  <si>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</si>
  <si>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</si>
  <si>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</si>
  <si>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</si>
  <si>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</si>
  <si>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</si>
  <si>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</si>
  <si>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</si>
  <si>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</si>
  <si>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</si>
  <si>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</si>
  <si>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</si>
  <si>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</si>
  <si>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</si>
  <si>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</si>
  <si>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</si>
  <si>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</si>
  <si>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</si>
  <si>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</si>
  <si>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</si>
  <si>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</si>
  <si>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</si>
  <si>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</si>
  <si>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</si>
  <si>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</si>
  <si>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</si>
  <si>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</si>
  <si>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</si>
  <si>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</si>
  <si>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</si>
  <si>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</si>
  <si>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</si>
  <si>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</si>
  <si>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</si>
  <si>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</si>
  <si>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</si>
  <si>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</si>
  <si>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</si>
  <si>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</si>
  <si>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</si>
  <si>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</si>
  <si>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</si>
  <si>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</si>
  <si>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</si>
  <si>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</si>
  <si>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</si>
  <si>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</si>
  <si>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</si>
  <si>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</si>
  <si>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</si>
  <si>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</si>
  <si>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</si>
  <si>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</si>
  <si>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</si>
  <si>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</si>
  <si>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</si>
  <si>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</si>
  <si>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</si>
  <si>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</si>
  <si>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</si>
  <si>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</si>
  <si>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</si>
  <si>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</si>
  <si>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</si>
  <si>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</si>
  <si>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</si>
  <si>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</si>
  <si>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</si>
  <si>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</si>
  <si>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</si>
  <si>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</si>
  <si>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</si>
  <si>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</si>
  <si>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</si>
  <si>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</si>
  <si>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</si>
  <si>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</si>
  <si>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</si>
  <si>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</si>
  <si>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</si>
  <si>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</si>
  <si>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</si>
  <si>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</si>
  <si>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</si>
  <si>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</si>
  <si>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</si>
  <si>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</si>
  <si>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</si>
  <si>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</si>
  <si>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</si>
  <si>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</si>
  <si>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</si>
  <si>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</si>
  <si>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</si>
  <si>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</si>
  <si>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</si>
  <si>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</si>
  <si>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</si>
  <si>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</si>
  <si>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</si>
  <si>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</si>
  <si>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</si>
  <si>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</si>
  <si>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</si>
  <si>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</si>
  <si>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</si>
  <si>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</si>
  <si>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</si>
  <si>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</si>
  <si>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</si>
  <si>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</si>
  <si>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</si>
  <si>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</si>
  <si>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</si>
  <si>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</si>
  <si>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</si>
  <si>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</si>
  <si>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</si>
  <si>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</si>
  <si>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</si>
  <si>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</si>
  <si>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</si>
  <si>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</si>
  <si>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</si>
  <si>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</si>
  <si>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</si>
  <si>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</si>
  <si>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</si>
  <si>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</si>
  <si>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</si>
  <si>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</si>
  <si>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</si>
  <si>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</si>
  <si>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</si>
  <si>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</si>
  <si>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</si>
  <si>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</si>
  <si>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</si>
  <si>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</si>
  <si>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</si>
  <si>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</si>
  <si>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</si>
  <si>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</si>
  <si>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</si>
  <si>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</si>
  <si>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</si>
  <si>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</si>
  <si>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</si>
  <si>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</si>
  <si>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</si>
  <si>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</si>
  <si>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</si>
  <si>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</si>
  <si>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</si>
  <si>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</si>
  <si>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</si>
  <si>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</si>
  <si>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</si>
  <si>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</si>
  <si>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</si>
  <si>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</si>
  <si>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</si>
  <si>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</si>
  <si>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</si>
  <si>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</si>
  <si>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</si>
  <si>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</si>
  <si>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</si>
  <si>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</si>
  <si>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</si>
  <si>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</si>
  <si>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</si>
  <si>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</si>
  <si>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</si>
  <si>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</si>
  <si>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</si>
  <si>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</si>
  <si>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</si>
  <si>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</si>
  <si>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</si>
  <si>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</si>
  <si>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</si>
  <si>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</si>
  <si>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</si>
  <si>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</si>
  <si>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</si>
  <si>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</si>
  <si>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</si>
  <si>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</si>
  <si>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</si>
  <si>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</si>
  <si>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</si>
  <si>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</si>
  <si>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</si>
  <si>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</si>
  <si>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</si>
  <si>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</si>
  <si>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</si>
  <si>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</si>
  <si>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</si>
  <si>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</si>
  <si>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</si>
  <si>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</si>
  <si>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</si>
  <si>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</si>
  <si>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</si>
  <si>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</si>
  <si>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</si>
  <si>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</si>
  <si>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</si>
  <si>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</si>
  <si>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</si>
  <si>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</si>
  <si>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</si>
  <si>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</si>
  <si>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</si>
  <si>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</si>
  <si>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</si>
  <si>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</si>
  <si>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</si>
  <si>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</si>
  <si>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</si>
  <si>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</si>
  <si>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</si>
  <si>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</si>
  <si>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</si>
  <si>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</si>
  <si>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</si>
  <si>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</si>
  <si>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</si>
  <si>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</si>
  <si>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</si>
  <si>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</si>
  <si>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</si>
  <si>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</si>
  <si>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</si>
  <si>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</si>
  <si>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</si>
  <si>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</si>
  <si>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</si>
  <si>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</si>
  <si>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</si>
  <si>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</si>
  <si>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</si>
  <si>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</si>
  <si>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</si>
  <si>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</si>
  <si>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</si>
  <si>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</si>
  <si>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</si>
  <si>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</si>
  <si>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</si>
  <si>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</si>
  <si>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</si>
  <si>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</si>
  <si>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</si>
  <si>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</si>
  <si>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</si>
  <si>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</si>
  <si>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</si>
  <si>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</si>
  <si>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</si>
  <si>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</si>
  <si>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</si>
  <si>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</si>
  <si>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</si>
  <si>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</si>
  <si>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</si>
  <si>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</si>
  <si>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</si>
  <si>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</si>
  <si>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</si>
  <si>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</si>
  <si>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</si>
  <si>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</si>
  <si>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</si>
  <si>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</si>
  <si>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</si>
  <si>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</si>
  <si>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</si>
  <si>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</si>
  <si>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</si>
  <si>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</si>
  <si>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</si>
  <si>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</si>
  <si>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</si>
  <si>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</si>
  <si>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</si>
  <si>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</si>
  <si>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</si>
  <si>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</si>
  <si>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</si>
  <si>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</si>
  <si>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</si>
  <si>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</si>
  <si>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</si>
  <si>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</si>
  <si>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</si>
  <si>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</si>
  <si>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</si>
  <si>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</si>
  <si>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</si>
  <si>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</si>
  <si>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</si>
  <si>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</si>
  <si>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</si>
  <si>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</si>
  <si>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</si>
  <si>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</si>
  <si>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</si>
  <si>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</si>
  <si>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</si>
  <si>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</si>
  <si>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</si>
  <si>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</si>
  <si>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</si>
  <si>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</si>
  <si>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</si>
  <si>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</si>
  <si>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</si>
  <si>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</si>
  <si>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</si>
  <si>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</si>
  <si>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</si>
  <si>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</si>
  <si>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</si>
  <si>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</si>
  <si>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</si>
  <si>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</si>
  <si>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</si>
  <si>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</si>
  <si>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</si>
  <si>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</si>
  <si>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</si>
  <si>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</si>
  <si>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</si>
  <si>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</si>
  <si>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</si>
  <si>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</si>
  <si>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</si>
  <si>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</si>
  <si>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</si>
  <si>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</si>
  <si>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</si>
  <si>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</si>
  <si>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</si>
  <si>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</si>
  <si>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</si>
  <si>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</si>
  <si>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</si>
  <si>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</si>
  <si>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</si>
  <si>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</si>
  <si>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</si>
  <si>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</si>
  <si>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</si>
  <si>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</si>
  <si>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</si>
  <si>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</si>
  <si>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</si>
  <si>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</si>
  <si>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</si>
  <si>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</si>
  <si>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</si>
  <si>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</si>
  <si>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</si>
  <si>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</si>
  <si>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</si>
  <si>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</si>
  <si>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</si>
  <si>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</si>
  <si>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</si>
  <si>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</si>
  <si>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</si>
  <si>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</si>
  <si>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</si>
  <si>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</si>
  <si>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</si>
  <si>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</si>
  <si>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</si>
  <si>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</si>
  <si>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</si>
  <si>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</si>
  <si>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</si>
  <si>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</si>
  <si>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</si>
  <si>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</si>
  <si>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</si>
  <si>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</si>
  <si>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</si>
  <si>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</si>
  <si>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</si>
  <si>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</si>
  <si>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</si>
  <si>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</si>
  <si>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</si>
  <si>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</si>
  <si>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</si>
  <si>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</si>
  <si>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</si>
  <si>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</si>
  <si>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</si>
  <si>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</si>
  <si>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</si>
  <si>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</si>
  <si>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</si>
  <si>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</si>
  <si>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</si>
  <si>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</si>
  <si>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</si>
  <si>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</si>
  <si>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</si>
  <si>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</si>
  <si>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</si>
  <si>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</si>
  <si>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</si>
  <si>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</si>
  <si>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</si>
  <si>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</si>
  <si>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</si>
  <si>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</si>
  <si>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</si>
  <si>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</si>
  <si>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</si>
  <si>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</si>
  <si>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</si>
  <si>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</si>
  <si>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</si>
  <si>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</si>
  <si>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</si>
  <si>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</si>
  <si>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</si>
  <si>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</si>
  <si>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</si>
  <si>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</si>
  <si>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</si>
  <si>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</si>
  <si>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</si>
  <si>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</si>
  <si>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</si>
  <si>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</si>
  <si>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</si>
  <si>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</si>
  <si>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</si>
  <si>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</si>
  <si>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</si>
  <si>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</si>
  <si>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</si>
  <si>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</si>
  <si>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</si>
  <si>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</si>
  <si>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</si>
  <si>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</si>
  <si>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</si>
  <si>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</si>
  <si>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</si>
  <si>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</si>
  <si>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</si>
  <si>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</si>
  <si>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</si>
  <si>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</si>
  <si>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</si>
  <si>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</si>
  <si>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</si>
  <si>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</si>
  <si>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</si>
  <si>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</si>
  <si>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</si>
  <si>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</si>
  <si>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</si>
  <si>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</si>
  <si>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</si>
  <si>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</si>
  <si>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</si>
  <si>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</si>
  <si>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</si>
  <si>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</si>
  <si>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</si>
  <si>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</si>
  <si>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</si>
  <si>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</si>
  <si>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</si>
  <si>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</si>
  <si>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</si>
  <si>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</si>
  <si>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</si>
  <si>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</si>
  <si>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</si>
  <si>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</si>
  <si>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</si>
  <si>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</si>
  <si>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</si>
  <si>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</si>
  <si>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</si>
  <si>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</si>
  <si>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</si>
  <si>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</si>
  <si>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</si>
  <si>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</si>
  <si>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</si>
  <si>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</si>
  <si>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</si>
  <si>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</si>
  <si>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</si>
  <si>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</si>
  <si>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</si>
  <si>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</si>
  <si>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</si>
  <si>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</si>
  <si>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</si>
  <si>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</si>
  <si>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</si>
  <si>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</si>
  <si>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</si>
  <si>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</si>
  <si>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</si>
  <si>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</si>
  <si>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</si>
  <si>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</si>
  <si>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</si>
  <si>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</si>
  <si>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</si>
  <si>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</si>
  <si>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</si>
  <si>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</si>
  <si>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</si>
  <si>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</si>
  <si>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</si>
  <si>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</si>
  <si>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</si>
  <si>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</si>
  <si>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</si>
  <si>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</si>
  <si>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</si>
  <si>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</si>
  <si>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</si>
  <si>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</si>
  <si>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</si>
  <si>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</si>
  <si>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</si>
  <si>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</si>
  <si>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</si>
  <si>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</si>
  <si>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</si>
  <si>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</si>
  <si>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</si>
  <si>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</si>
  <si>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</si>
  <si>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</si>
  <si>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</si>
  <si>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</si>
  <si>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</si>
  <si>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</si>
  <si>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</si>
  <si>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</si>
  <si>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</si>
  <si>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</si>
  <si>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</si>
  <si>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</si>
  <si>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</si>
  <si>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</si>
  <si>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</si>
  <si>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</si>
  <si>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</si>
  <si>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</si>
  <si>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</si>
  <si>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</si>
  <si>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</si>
  <si>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</si>
  <si>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</si>
  <si>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</si>
  <si>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</si>
  <si>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</si>
  <si>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</si>
  <si>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</si>
  <si>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</si>
  <si>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</si>
  <si>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</si>
  <si>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</si>
  <si>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</si>
  <si>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</si>
  <si>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</si>
  <si>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</si>
  <si>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</si>
  <si>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</si>
  <si>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</si>
  <si>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</si>
  <si>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</si>
  <si>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</si>
  <si>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</si>
  <si>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</si>
  <si>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</si>
  <si>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</si>
  <si>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</si>
  <si>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</si>
  <si>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</si>
  <si>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</si>
  <si>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</si>
  <si>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</si>
  <si>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</si>
  <si>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</si>
  <si>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</si>
  <si>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</si>
  <si>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</si>
  <si>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</si>
  <si>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</si>
  <si>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</si>
  <si>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</si>
  <si>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</si>
  <si>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</si>
  <si>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</si>
  <si>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</si>
  <si>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</si>
  <si>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</si>
  <si>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</si>
  <si>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</si>
  <si>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</si>
  <si>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</si>
  <si>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</si>
  <si>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</si>
  <si>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</si>
  <si>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</si>
  <si>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</si>
  <si>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</si>
  <si>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</si>
  <si>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</si>
  <si>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</si>
  <si>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</si>
  <si>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</si>
  <si>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</si>
  <si>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</si>
  <si>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</si>
  <si>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</si>
  <si>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</si>
  <si>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</si>
  <si>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</si>
  <si>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</si>
  <si>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</si>
  <si>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</si>
  <si>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</si>
  <si>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</si>
  <si>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</si>
  <si>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</si>
  <si>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</si>
  <si>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</si>
  <si>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</si>
  <si>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</si>
  <si>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</si>
  <si>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</si>
  <si>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</si>
  <si>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</si>
  <si>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</si>
  <si>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</si>
  <si>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</si>
  <si>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</si>
  <si>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</si>
  <si>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</si>
  <si>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</si>
  <si>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</si>
  <si>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</si>
  <si>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</si>
  <si>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</si>
  <si>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</si>
  <si>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</si>
  <si>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</si>
  <si>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</si>
  <si>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</si>
  <si>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</si>
  <si>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</si>
  <si>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</si>
  <si>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</si>
  <si>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</si>
  <si>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</si>
  <si>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</si>
  <si>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</si>
  <si>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</si>
  <si>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</si>
  <si>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</si>
  <si>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</si>
  <si>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</si>
  <si>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</si>
  <si>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</si>
  <si>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</si>
  <si>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</si>
  <si>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</si>
  <si>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</si>
  <si>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</si>
  <si>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</si>
  <si>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</si>
  <si>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</si>
  <si>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</si>
  <si>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</si>
  <si>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</si>
  <si>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</si>
  <si>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</si>
  <si>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</si>
  <si>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</si>
  <si>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</si>
  <si>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</si>
  <si>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</si>
  <si>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</si>
  <si>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</si>
  <si>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</si>
  <si>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</si>
  <si>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</si>
  <si>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</si>
  <si>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</si>
  <si>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</si>
  <si>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</si>
  <si>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</si>
  <si>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</si>
  <si>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</si>
  <si>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</si>
  <si>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</si>
  <si>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</si>
  <si>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</si>
  <si>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</si>
  <si>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</si>
  <si>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</si>
  <si>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</si>
  <si>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</si>
  <si>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</si>
  <si>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</si>
  <si>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</si>
  <si>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</si>
  <si>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</si>
  <si>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</si>
  <si>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</si>
  <si>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</si>
  <si>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</si>
  <si>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</si>
  <si>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</si>
  <si>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</si>
  <si>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</si>
  <si>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</si>
  <si>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</si>
  <si>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</si>
  <si>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</si>
  <si>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</si>
  <si>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</si>
  <si>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</si>
  <si>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</si>
  <si>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</si>
  <si>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</si>
  <si>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</si>
  <si>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</si>
  <si>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</si>
  <si>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</si>
  <si>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</si>
  <si>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</si>
  <si>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</si>
  <si>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</si>
  <si>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</si>
  <si>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</si>
  <si>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</si>
  <si>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</si>
  <si>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</si>
  <si>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</si>
  <si>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</si>
  <si>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</si>
  <si>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</si>
  <si>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</si>
  <si>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</si>
  <si>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</si>
  <si>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</si>
  <si>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</si>
  <si>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</si>
  <si>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</si>
  <si>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</si>
  <si>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</si>
  <si>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</si>
  <si>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</si>
  <si>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</si>
  <si>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</si>
  <si>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</si>
  <si>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</si>
  <si>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</si>
  <si>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</si>
  <si>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</si>
  <si>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</si>
  <si>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</si>
  <si>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</si>
  <si>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</si>
  <si>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</si>
  <si>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</si>
  <si>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</si>
  <si>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</si>
  <si>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</si>
  <si>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</si>
  <si>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</si>
  <si>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</si>
  <si>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</si>
  <si>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</si>
  <si>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</si>
  <si>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</si>
  <si>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</si>
  <si>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</si>
  <si>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</si>
  <si>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</si>
  <si>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</si>
  <si>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</si>
  <si>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</si>
  <si>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</si>
  <si>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</si>
  <si>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</si>
  <si>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</si>
  <si>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</si>
  <si>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</si>
  <si>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</si>
  <si>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</si>
  <si>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</si>
  <si>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</si>
  <si>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</si>
  <si>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</si>
  <si>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</si>
  <si>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</si>
  <si>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</si>
  <si>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</si>
  <si>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</si>
  <si>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</si>
  <si>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</si>
  <si>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</si>
  <si>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</si>
  <si>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</si>
  <si>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</si>
  <si>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</si>
  <si>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</si>
  <si>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</si>
  <si>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</si>
  <si>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</si>
  <si>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</si>
  <si>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</si>
  <si>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</si>
  <si>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</si>
  <si>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</si>
  <si>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</si>
  <si>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</si>
  <si>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</si>
  <si>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</si>
  <si>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</si>
  <si>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</si>
  <si>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</si>
  <si>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</si>
  <si>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</si>
  <si>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</si>
  <si>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</si>
  <si>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</si>
  <si>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</si>
  <si>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</si>
  <si>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</si>
  <si>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</si>
  <si>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</si>
  <si>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</si>
  <si>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</si>
  <si>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</si>
  <si>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</si>
  <si>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</si>
  <si>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</si>
  <si>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</si>
  <si>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</si>
  <si>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</si>
  <si>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</si>
  <si>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</si>
  <si>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</si>
  <si>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</si>
  <si>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</si>
  <si>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</si>
  <si>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</si>
  <si>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</si>
  <si>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</si>
  <si>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</si>
  <si>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</si>
  <si>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</si>
  <si>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</si>
  <si>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</si>
  <si>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</si>
  <si>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</si>
  <si>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</si>
  <si>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</si>
  <si>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</si>
  <si>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</si>
  <si>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</si>
  <si>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</si>
  <si>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</si>
  <si>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</si>
  <si>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</si>
  <si>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</si>
  <si>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</si>
  <si>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</si>
  <si>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</si>
  <si>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</si>
  <si>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</si>
  <si>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</si>
  <si>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</si>
  <si>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</si>
  <si>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</si>
  <si>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</si>
  <si>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</si>
  <si>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</si>
  <si>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</si>
  <si>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</si>
  <si>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</si>
  <si>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</si>
  <si>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</si>
  <si>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</si>
  <si>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</si>
  <si>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</si>
  <si>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</si>
  <si>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</si>
  <si>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</si>
  <si>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</si>
  <si>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</si>
  <si>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</si>
  <si>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</si>
  <si>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</si>
  <si>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</si>
  <si>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</si>
  <si>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</si>
  <si>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</si>
  <si>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</si>
  <si>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</si>
  <si>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</si>
  <si>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</si>
  <si>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</si>
  <si>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</si>
  <si>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</si>
  <si>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</si>
  <si>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</si>
  <si>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</si>
  <si>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</si>
  <si>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</si>
  <si>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</si>
  <si>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</si>
  <si>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</si>
  <si>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</si>
  <si>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</si>
  <si>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</si>
  <si>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</si>
  <si>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</si>
  <si>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</si>
  <si>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</si>
  <si>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</si>
  <si>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</si>
  <si>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</si>
  <si>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</si>
  <si>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</si>
  <si>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</si>
  <si>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</si>
  <si>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</si>
  <si>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</si>
  <si>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</si>
  <si>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</si>
  <si>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</si>
  <si>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</si>
  <si>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</si>
  <si>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</si>
  <si>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</si>
  <si>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</si>
  <si>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</si>
  <si>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</si>
  <si>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</si>
  <si>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</si>
  <si>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</si>
  <si>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</si>
  <si>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</si>
  <si>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</si>
  <si>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</si>
  <si>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</si>
  <si>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</si>
  <si>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</si>
  <si>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</si>
  <si>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</si>
  <si>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</si>
  <si>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</si>
  <si>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</si>
  <si>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</si>
  <si>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</si>
  <si>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</si>
  <si>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</si>
  <si>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</si>
  <si>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</si>
  <si>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</si>
  <si>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</si>
  <si>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</si>
  <si>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</si>
  <si>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</si>
  <si>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</si>
  <si>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</si>
  <si>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</si>
  <si>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</si>
  <si>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</si>
  <si>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</si>
  <si>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</si>
  <si>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</si>
  <si>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</si>
  <si>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</si>
  <si>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</si>
  <si>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</si>
  <si>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</si>
  <si>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</si>
  <si>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</si>
  <si>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</si>
  <si>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</si>
  <si>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</si>
  <si>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</si>
  <si>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</si>
  <si>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</si>
  <si>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</si>
  <si>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</si>
  <si>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</si>
  <si>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</si>
  <si>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</si>
  <si>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</si>
  <si>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</si>
  <si>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</si>
  <si>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</si>
  <si>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</si>
  <si>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</si>
  <si>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</si>
  <si>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</si>
  <si>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</si>
  <si>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</si>
  <si>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</si>
  <si>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</si>
  <si>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</si>
  <si>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</si>
  <si>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</si>
  <si>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</si>
  <si>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</si>
  <si>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</si>
  <si>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</si>
  <si>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</si>
  <si>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</si>
  <si>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</si>
  <si>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</si>
  <si>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</si>
  <si>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</si>
  <si>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</si>
  <si>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</si>
  <si>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</si>
  <si>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</si>
  <si>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</si>
  <si>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</si>
  <si>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</si>
  <si>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</si>
  <si>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</si>
  <si>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</si>
  <si>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</si>
  <si>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</si>
  <si>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</si>
  <si>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</si>
  <si>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</si>
  <si>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</si>
  <si>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</si>
  <si>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</si>
  <si>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</si>
  <si>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</si>
  <si>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</si>
  <si>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</si>
  <si>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</si>
  <si>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</si>
  <si>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</si>
  <si>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</si>
  <si>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</si>
  <si>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</si>
  <si>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</si>
  <si>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</si>
  <si>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</si>
  <si>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</si>
  <si>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</si>
  <si>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</si>
  <si>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</si>
  <si>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</si>
  <si>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</si>
  <si>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</si>
  <si>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</si>
  <si>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</si>
  <si>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</si>
  <si>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</si>
  <si>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</si>
  <si>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</si>
  <si>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</si>
  <si>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</si>
  <si>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</si>
  <si>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</si>
  <si>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</si>
  <si>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</si>
  <si>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</si>
  <si>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</si>
  <si>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</si>
  <si>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</si>
  <si>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</si>
  <si>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</si>
  <si>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</si>
  <si>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</si>
  <si>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</si>
  <si>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</si>
  <si>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</si>
  <si>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</si>
  <si>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</si>
  <si>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</si>
  <si>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</si>
  <si>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</si>
  <si>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</si>
  <si>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</si>
  <si>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</si>
  <si>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</si>
  <si>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</si>
  <si>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</si>
  <si>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</si>
  <si>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</si>
  <si>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</si>
  <si>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</si>
  <si>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</si>
  <si>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</si>
  <si>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</si>
  <si>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</si>
  <si>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</si>
  <si>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</si>
  <si>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</si>
  <si>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</si>
  <si>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</si>
  <si>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</si>
  <si>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</si>
  <si>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</si>
  <si>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</si>
  <si>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</si>
  <si>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</si>
  <si>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</si>
  <si>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</si>
  <si>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</si>
  <si>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</si>
  <si>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</si>
  <si>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</si>
  <si>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</si>
  <si>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</si>
  <si>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</si>
  <si>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</si>
  <si>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</si>
  <si>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</si>
  <si>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</si>
  <si>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</si>
  <si>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</si>
  <si>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</si>
  <si>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</si>
  <si>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</si>
  <si>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</si>
  <si>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</si>
  <si>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</si>
  <si>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</si>
  <si>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</si>
  <si>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</si>
  <si>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</si>
  <si>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</si>
  <si>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</si>
  <si>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</si>
  <si>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</si>
  <si>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</si>
  <si>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</si>
  <si>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</si>
  <si>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</si>
  <si>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</si>
  <si>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</si>
  <si>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</si>
  <si>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</si>
  <si>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</si>
  <si>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</si>
  <si>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</si>
  <si>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</si>
  <si>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</si>
  <si>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</si>
  <si>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</si>
  <si>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</si>
  <si>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</si>
  <si>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</si>
  <si>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</si>
  <si>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</si>
  <si>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</si>
  <si>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</si>
  <si>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</si>
  <si>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</si>
  <si>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</si>
  <si>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</si>
  <si>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</si>
  <si>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</si>
  <si>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</si>
  <si>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</si>
  <si>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</si>
  <si>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</si>
  <si>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</si>
  <si>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</si>
  <si>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</si>
  <si>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</si>
  <si>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</si>
  <si>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</si>
  <si>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</si>
  <si>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</si>
  <si>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</si>
  <si>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</si>
  <si>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</si>
  <si>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</si>
  <si>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</si>
  <si>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</si>
  <si>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</si>
  <si>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</si>
  <si>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</si>
  <si>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</si>
  <si>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</si>
  <si>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</si>
  <si>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</si>
  <si>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</si>
  <si>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</si>
  <si>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</si>
  <si>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</si>
  <si>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</si>
  <si>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</si>
  <si>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</si>
  <si>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</si>
  <si>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</si>
  <si>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</si>
  <si>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</si>
  <si>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</si>
  <si>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</si>
  <si>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</si>
  <si>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</si>
  <si>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</si>
  <si>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</si>
  <si>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</si>
  <si>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</si>
  <si>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</si>
  <si>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</si>
  <si>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</si>
  <si>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</si>
  <si>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</si>
  <si>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</si>
  <si>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</si>
  <si>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</si>
  <si>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</si>
  <si>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</si>
  <si>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</si>
  <si>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</si>
  <si>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</si>
  <si>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</si>
  <si>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</si>
  <si>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</si>
  <si>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</si>
  <si>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</si>
  <si>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</si>
  <si>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</si>
  <si>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</si>
  <si>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</si>
  <si>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</si>
  <si>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</si>
  <si>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</si>
  <si>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</si>
  <si>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</si>
  <si>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</si>
  <si>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</si>
  <si>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</si>
  <si>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</si>
  <si>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</si>
  <si>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</si>
  <si>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</si>
  <si>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</si>
  <si>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</si>
  <si>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</si>
  <si>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</si>
  <si>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</si>
  <si>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</si>
  <si>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</si>
  <si>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</si>
  <si>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</si>
  <si>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</si>
  <si>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</si>
  <si>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</si>
  <si>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</si>
  <si>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</si>
  <si>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</si>
  <si>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</si>
  <si>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</si>
  <si>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</si>
  <si>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</si>
  <si>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</si>
  <si>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</si>
  <si>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</si>
  <si>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</si>
  <si>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</si>
  <si>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</si>
  <si>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</si>
  <si>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</si>
  <si>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</si>
  <si>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</si>
  <si>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</si>
  <si>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</si>
  <si>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</si>
  <si>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</si>
  <si>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</si>
  <si>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</si>
  <si>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</si>
  <si>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</si>
  <si>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</si>
  <si>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</si>
  <si>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</si>
  <si>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</si>
  <si>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</si>
  <si>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</si>
  <si>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</si>
  <si>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</si>
  <si>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</si>
  <si>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</si>
  <si>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</si>
  <si>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</si>
  <si>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</si>
  <si>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</si>
  <si>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</si>
  <si>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</si>
  <si>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</si>
  <si>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</si>
  <si>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</si>
  <si>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</si>
  <si>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</si>
  <si>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</si>
  <si>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</si>
  <si>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</si>
  <si>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</si>
  <si>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</si>
  <si>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</si>
  <si>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</si>
  <si>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</si>
  <si>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</si>
  <si>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</si>
  <si>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</si>
  <si>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</si>
  <si>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</si>
  <si>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</si>
  <si>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</si>
  <si>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</si>
  <si>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</si>
  <si>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</si>
  <si>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</si>
  <si>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</si>
  <si>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</si>
  <si>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</si>
  <si>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</si>
  <si>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</si>
  <si>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</si>
  <si>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</si>
  <si>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</si>
  <si>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</si>
  <si>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</si>
  <si>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</si>
  <si>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</si>
  <si>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</si>
  <si>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</si>
  <si>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</si>
  <si>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</si>
  <si>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</si>
  <si>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</si>
  <si>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</si>
  <si>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</si>
  <si>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</si>
  <si>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</si>
  <si>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</si>
  <si>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</si>
  <si>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</si>
  <si>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</si>
  <si>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</si>
  <si>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</si>
  <si>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</si>
  <si>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</si>
  <si>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</si>
  <si>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</si>
  <si>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</si>
  <si>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</si>
  <si>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</si>
  <si>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</si>
  <si>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</si>
  <si>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</si>
  <si>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</si>
  <si>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</si>
  <si>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</si>
  <si>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</si>
  <si>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</si>
  <si>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</si>
  <si>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</si>
  <si>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</si>
  <si>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</si>
  <si>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</si>
  <si>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</si>
  <si>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</si>
  <si>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</si>
  <si>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</si>
  <si>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</si>
  <si>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</si>
  <si>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</si>
  <si>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</si>
  <si>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</si>
  <si>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</si>
  <si>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</si>
  <si>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</si>
  <si>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</si>
  <si>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</si>
  <si>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</si>
  <si>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</si>
  <si>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</si>
  <si>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</si>
  <si>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</si>
  <si>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</si>
  <si>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</si>
  <si>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</si>
  <si>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</si>
  <si>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</si>
  <si>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</si>
  <si>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</si>
  <si>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</si>
  <si>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</si>
  <si>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</si>
  <si>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</si>
  <si>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</si>
  <si>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</si>
  <si>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</si>
  <si>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</si>
  <si>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</si>
  <si>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</si>
  <si>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</si>
  <si>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</si>
  <si>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</si>
  <si>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</si>
  <si>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</si>
  <si>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</si>
  <si>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</si>
  <si>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</si>
  <si>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</si>
  <si>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</si>
  <si>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</si>
  <si>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</si>
  <si>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</si>
  <si>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</si>
  <si>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</si>
  <si>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</si>
  <si>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</si>
  <si>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</si>
  <si>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</si>
  <si>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</si>
  <si>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</si>
  <si>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</si>
  <si>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</si>
  <si>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</si>
  <si>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</si>
  <si>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</si>
  <si>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</si>
  <si>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</si>
  <si>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</si>
  <si>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</si>
  <si>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</si>
  <si>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</si>
  <si>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</si>
  <si>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</si>
  <si>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</si>
  <si>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</si>
  <si>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</si>
  <si>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</si>
  <si>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</si>
  <si>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</si>
  <si>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</si>
  <si>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</si>
  <si>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</si>
  <si>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</si>
  <si>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</si>
  <si>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</si>
  <si>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</si>
  <si>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</si>
  <si>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</si>
  <si>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</si>
  <si>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</si>
  <si>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</si>
  <si>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</si>
  <si>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</si>
  <si>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</si>
  <si>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</si>
  <si>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</si>
  <si>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</si>
  <si>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</si>
  <si>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</si>
  <si>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</si>
  <si>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</si>
  <si>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</si>
  <si>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</si>
  <si>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</si>
  <si>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</si>
  <si>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</si>
  <si>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</si>
  <si>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</si>
  <si>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</si>
  <si>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</si>
  <si>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</si>
  <si>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</si>
  <si>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</si>
  <si>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</si>
  <si>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</si>
  <si>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</si>
  <si>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</si>
  <si>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</si>
  <si>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</si>
  <si>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</si>
  <si>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</si>
  <si>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</si>
  <si>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</si>
  <si>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</si>
  <si>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</si>
  <si>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</si>
  <si>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</si>
  <si>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</si>
  <si>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</si>
  <si>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</si>
  <si>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</si>
  <si>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</si>
  <si>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</si>
  <si>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</si>
  <si>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</si>
  <si>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</si>
  <si>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</si>
  <si>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</si>
  <si>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</si>
  <si>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</si>
  <si>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</si>
  <si>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</si>
  <si>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</si>
  <si>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</si>
  <si>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</si>
  <si>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</si>
  <si>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</si>
  <si>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</si>
  <si>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</si>
  <si>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</si>
  <si>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</si>
  <si>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</si>
  <si>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</si>
  <si>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</si>
  <si>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</si>
  <si>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</si>
  <si>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</si>
  <si>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</si>
  <si>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</si>
  <si>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</si>
  <si>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</si>
  <si>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</si>
  <si>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</si>
  <si>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</si>
  <si>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</si>
  <si>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</si>
  <si>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</si>
  <si>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</si>
  <si>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</si>
  <si>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</si>
  <si>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</si>
  <si>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</si>
  <si>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</si>
  <si>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</si>
  <si>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</si>
  <si>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</si>
  <si>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</si>
  <si>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</si>
  <si>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</si>
  <si>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</si>
  <si>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</si>
  <si>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</si>
  <si>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</si>
  <si>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</si>
  <si>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</si>
  <si>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</si>
  <si>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</si>
  <si>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</si>
  <si>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</si>
  <si>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</si>
  <si>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</si>
  <si>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</si>
  <si>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</si>
  <si>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</si>
  <si>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</si>
  <si>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</si>
  <si>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</si>
  <si>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</si>
  <si>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</si>
  <si>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</si>
  <si>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</si>
  <si>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</si>
  <si>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</si>
  <si>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</si>
  <si>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</si>
  <si>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</si>
  <si>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</si>
  <si>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</si>
  <si>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</si>
  <si>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</si>
  <si>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</si>
  <si>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</si>
  <si>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</si>
  <si>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</si>
  <si>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</si>
  <si>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</si>
  <si>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</si>
  <si>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</si>
  <si>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</si>
  <si>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</si>
  <si>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</si>
  <si>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</si>
  <si>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</si>
  <si>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</si>
  <si>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</si>
  <si>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</si>
  <si>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</si>
  <si>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</si>
  <si>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</si>
  <si>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</si>
  <si>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</si>
  <si>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</si>
  <si>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</si>
  <si>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</si>
  <si>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</si>
  <si>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</si>
  <si>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</si>
  <si>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</si>
  <si>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</si>
  <si>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</si>
  <si>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</si>
  <si>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</si>
  <si>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</si>
  <si>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</si>
  <si>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</si>
  <si>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</si>
  <si>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</si>
  <si>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</si>
  <si>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</si>
  <si>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</si>
  <si>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</si>
  <si>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</si>
  <si>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</si>
  <si>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</si>
  <si>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</si>
  <si>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</si>
  <si>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</si>
  <si>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</si>
  <si>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</si>
  <si>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</si>
  <si>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</si>
  <si>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</si>
  <si>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</si>
  <si>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</si>
  <si>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</si>
  <si>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</si>
  <si>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</si>
  <si>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</si>
  <si>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</si>
  <si>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</si>
  <si>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</si>
  <si>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</si>
  <si>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</si>
  <si>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</si>
  <si>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</si>
  <si>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</si>
  <si>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</si>
  <si>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</si>
  <si>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</si>
  <si>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</si>
  <si>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</si>
  <si>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</si>
  <si>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</si>
  <si>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</si>
  <si>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</si>
  <si>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</si>
  <si>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</si>
  <si>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</si>
  <si>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</si>
  <si>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</si>
  <si>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</si>
  <si>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</si>
  <si>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</si>
  <si>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</si>
  <si>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</si>
  <si>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</si>
  <si>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</si>
  <si>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</si>
  <si>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</si>
  <si>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</si>
  <si>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</si>
  <si>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</si>
  <si>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</si>
  <si>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</si>
  <si>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</si>
  <si>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</si>
  <si>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</si>
  <si>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</si>
  <si>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</si>
  <si>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</si>
  <si>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</si>
  <si>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</si>
  <si>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</si>
  <si>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</si>
  <si>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</si>
  <si>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</si>
  <si>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</si>
  <si>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</si>
  <si>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</si>
  <si>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</si>
  <si>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</si>
  <si>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</si>
  <si>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</si>
  <si>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</si>
  <si>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</si>
  <si>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</si>
  <si>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</si>
  <si>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</si>
  <si>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</si>
  <si>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</si>
  <si>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</si>
  <si>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</si>
  <si>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</si>
  <si>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</si>
  <si>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</si>
  <si>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</si>
  <si>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</si>
  <si>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</si>
  <si>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</si>
  <si>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</si>
  <si>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</si>
  <si>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</si>
  <si>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</si>
  <si>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</si>
  <si>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</si>
  <si>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</si>
  <si>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</si>
  <si>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</si>
  <si>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</si>
  <si>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</si>
  <si>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</si>
  <si>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</si>
  <si>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</si>
  <si>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</si>
  <si>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</si>
  <si>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</si>
  <si>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</si>
  <si>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</si>
  <si>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</si>
  <si>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</si>
  <si>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</si>
  <si>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</si>
  <si>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</si>
  <si>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</si>
  <si>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</si>
  <si>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</si>
  <si>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</si>
  <si>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</si>
  <si>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</si>
  <si>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</si>
  <si>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</si>
  <si>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</si>
  <si>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</si>
  <si>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</si>
  <si>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</si>
  <si>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</si>
  <si>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</si>
  <si>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</si>
  <si>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</si>
  <si>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</si>
  <si>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</si>
  <si>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</si>
  <si>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</si>
  <si>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</si>
  <si>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</si>
  <si>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</si>
  <si>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</si>
  <si>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</si>
  <si>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</si>
  <si>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</si>
  <si>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</si>
  <si>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</si>
  <si>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</si>
  <si>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</si>
  <si>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</si>
  <si>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</si>
  <si>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</si>
  <si>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</si>
  <si>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</si>
  <si>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</si>
  <si>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</si>
  <si>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</si>
  <si>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</si>
  <si>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</si>
  <si>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</si>
  <si>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</si>
  <si>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</si>
  <si>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</si>
  <si>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</si>
  <si>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</si>
  <si>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</si>
  <si>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</si>
  <si>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</si>
  <si>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</si>
  <si>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</si>
  <si>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</si>
  <si>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</si>
  <si>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</si>
  <si>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</si>
  <si>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</si>
  <si>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</si>
  <si>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</si>
  <si>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</si>
  <si>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</si>
  <si>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</si>
  <si>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</si>
  <si>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</si>
  <si>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</si>
  <si>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</si>
  <si>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</si>
  <si>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</si>
  <si>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</si>
  <si>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</si>
  <si>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</si>
  <si>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</si>
  <si>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</si>
  <si>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</si>
  <si>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</si>
  <si>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</si>
  <si>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</si>
  <si>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</si>
  <si>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</si>
  <si>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</si>
  <si>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</si>
  <si>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</si>
  <si>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</si>
  <si>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</si>
  <si>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</si>
  <si>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</si>
  <si>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</si>
  <si>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</si>
  <si>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</si>
  <si>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</si>
  <si>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</si>
  <si>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</si>
  <si>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</si>
  <si>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</si>
  <si>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</si>
  <si>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</si>
  <si>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</si>
  <si>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</si>
  <si>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</si>
  <si>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</si>
  <si>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</si>
  <si>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</si>
  <si>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</si>
  <si>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</si>
  <si>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</si>
  <si>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</si>
  <si>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</si>
  <si>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</si>
  <si>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</si>
  <si>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</si>
  <si>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</si>
  <si>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</si>
  <si>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</si>
  <si>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</si>
  <si>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</si>
  <si>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</si>
  <si>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</si>
  <si>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</si>
  <si>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</si>
  <si>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</si>
  <si>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</si>
  <si>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</si>
  <si>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</si>
  <si>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</si>
  <si>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</si>
  <si>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</si>
  <si>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</si>
  <si>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</si>
  <si>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</si>
  <si>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</si>
  <si>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</si>
  <si>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</si>
  <si>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</si>
  <si>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</si>
  <si>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</si>
  <si>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</si>
  <si>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</si>
  <si>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</si>
  <si>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</si>
  <si>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</si>
  <si>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</si>
  <si>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</si>
  <si>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</si>
  <si>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</si>
  <si>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</si>
  <si>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</si>
  <si>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</si>
  <si>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</si>
  <si>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</si>
  <si>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</si>
  <si>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</si>
  <si>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</si>
  <si>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</si>
  <si>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</si>
  <si>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</si>
  <si>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</si>
  <si>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</si>
  <si>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</si>
  <si>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</si>
  <si>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</si>
  <si>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</si>
  <si>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</si>
  <si>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</si>
  <si>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</si>
  <si>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</si>
  <si>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</si>
  <si>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</si>
  <si>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</si>
  <si>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</si>
  <si>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</si>
  <si>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</si>
  <si>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</si>
  <si>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</si>
  <si>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</si>
  <si>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</si>
  <si>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</si>
  <si>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</si>
  <si>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</si>
  <si>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</si>
  <si>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</si>
  <si>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</si>
  <si>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</si>
  <si>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</si>
  <si>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</si>
  <si>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</si>
  <si>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</si>
  <si>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</si>
  <si>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</si>
  <si>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</si>
  <si>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</si>
  <si>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</si>
  <si>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</si>
  <si>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</si>
  <si>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</si>
  <si>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</si>
  <si>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</si>
  <si>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</si>
  <si>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</si>
  <si>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</si>
  <si>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</si>
  <si>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</si>
  <si>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</si>
  <si>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</si>
  <si>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</si>
  <si>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</si>
  <si>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</si>
  <si>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</si>
  <si>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</si>
  <si>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</si>
  <si>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</si>
  <si>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</si>
  <si>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</si>
  <si>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</si>
  <si>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</si>
  <si>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</si>
  <si>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</si>
  <si>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</si>
  <si>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</si>
  <si>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</si>
  <si>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</si>
  <si>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</si>
  <si>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</si>
  <si>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</si>
  <si>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</si>
  <si>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</si>
  <si>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</si>
  <si>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</si>
  <si>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</si>
  <si>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</si>
  <si>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</si>
  <si>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</si>
  <si>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</si>
  <si>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</si>
  <si>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</si>
  <si>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</si>
  <si>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</si>
  <si>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</si>
  <si>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</si>
  <si>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</si>
  <si>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</si>
  <si>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</si>
  <si>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</si>
  <si>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</si>
  <si>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</si>
  <si>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</si>
  <si>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</si>
  <si>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</si>
  <si>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</si>
  <si>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</si>
  <si>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</si>
  <si>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</si>
  <si>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</si>
  <si>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</si>
  <si>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</si>
  <si>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</si>
  <si>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</si>
  <si>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</si>
  <si>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</si>
  <si>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</si>
  <si>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</si>
  <si>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</si>
  <si>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</si>
  <si>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</si>
  <si>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</si>
  <si>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</si>
  <si>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</si>
  <si>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</si>
  <si>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</si>
  <si>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</si>
  <si>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</si>
  <si>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</si>
  <si>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</si>
  <si>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</si>
  <si>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</si>
  <si>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</si>
  <si>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</si>
  <si>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</si>
  <si>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</si>
  <si>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</si>
  <si>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</si>
  <si>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</si>
  <si>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</si>
  <si>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</si>
  <si>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</si>
  <si>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</si>
  <si>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</si>
  <si>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</si>
  <si>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</si>
  <si>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</si>
  <si>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</si>
  <si>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</si>
  <si>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</si>
  <si>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</si>
  <si>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</si>
  <si>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</si>
  <si>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</si>
  <si>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</si>
  <si>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</si>
  <si>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</si>
  <si>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</si>
  <si>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</si>
  <si>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</si>
  <si>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</si>
  <si>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</si>
  <si>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</si>
  <si>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</si>
  <si>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</si>
  <si>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</si>
  <si>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</si>
  <si>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</si>
  <si>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</si>
  <si>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</si>
  <si>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</si>
  <si>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</si>
  <si>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</si>
  <si>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</si>
  <si>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</si>
  <si>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</si>
  <si>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</si>
  <si>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</si>
  <si>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</si>
  <si>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</si>
  <si>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</si>
  <si>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</si>
  <si>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</si>
  <si>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</si>
  <si>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</si>
  <si>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</si>
  <si>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</si>
  <si>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</si>
  <si>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</si>
  <si>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</si>
  <si>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</si>
  <si>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</si>
  <si>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</si>
  <si>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</si>
  <si>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</si>
  <si>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</si>
  <si>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</si>
  <si>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</si>
  <si>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</si>
  <si>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</si>
  <si>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</si>
  <si>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</si>
  <si>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</si>
  <si>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</si>
  <si>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</si>
  <si>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</si>
  <si>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</si>
  <si>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</si>
  <si>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</si>
  <si>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</si>
  <si>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</si>
  <si>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</si>
  <si>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</si>
  <si>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</si>
  <si>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</si>
  <si>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</si>
  <si>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</si>
  <si>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</si>
  <si>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</si>
  <si>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</si>
  <si>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</si>
  <si>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</si>
  <si>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</si>
  <si>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</si>
  <si>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</si>
  <si>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</si>
  <si>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</si>
  <si>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</si>
  <si>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</si>
  <si>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</si>
  <si>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</si>
  <si>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</si>
  <si>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</si>
  <si>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</si>
  <si>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</si>
  <si>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</si>
  <si>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</si>
  <si>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</si>
  <si>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</si>
  <si>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</si>
  <si>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</si>
  <si>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</si>
  <si>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</si>
  <si>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</si>
  <si>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</si>
  <si>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</si>
  <si>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</si>
  <si>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</si>
  <si>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</si>
  <si>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</si>
  <si>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</si>
  <si>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</si>
  <si>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</si>
  <si>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</si>
  <si>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</si>
  <si>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</si>
  <si>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</si>
  <si>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</si>
  <si>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</si>
  <si>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</si>
  <si>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</si>
  <si>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</si>
  <si>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</si>
  <si>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</si>
  <si>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</si>
  <si>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</si>
  <si>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</si>
  <si>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</si>
  <si>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</si>
  <si>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</si>
  <si>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</si>
  <si>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</si>
  <si>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</si>
  <si>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</si>
  <si>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</si>
  <si>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</si>
  <si>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</si>
  <si>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</si>
  <si>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</si>
  <si>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</si>
  <si>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</si>
  <si>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</si>
  <si>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</si>
  <si>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</si>
  <si>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</si>
  <si>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</si>
  <si>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</si>
  <si>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</si>
  <si>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</si>
  <si>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</si>
  <si>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</si>
  <si>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</si>
  <si>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</si>
  <si>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</si>
  <si>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</si>
  <si>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</si>
  <si>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</si>
  <si>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</si>
  <si>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</si>
  <si>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</si>
  <si>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</si>
  <si>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</si>
  <si>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</si>
  <si>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</si>
  <si>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</si>
  <si>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</si>
  <si>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</si>
  <si>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</si>
  <si>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</si>
  <si>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</si>
  <si>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</si>
  <si>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</si>
  <si>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</si>
  <si>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</si>
  <si>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</si>
  <si>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</si>
  <si>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</si>
  <si>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</si>
  <si>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</si>
  <si>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</si>
  <si>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</si>
  <si>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</si>
  <si>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</si>
  <si>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</si>
  <si>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</si>
  <si>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</si>
  <si>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</si>
  <si>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</si>
  <si>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</si>
  <si>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</si>
  <si>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</si>
  <si>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</si>
  <si>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</si>
  <si>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</si>
  <si>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</si>
  <si>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</si>
  <si>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</si>
  <si>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</si>
  <si>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</si>
  <si>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</si>
  <si>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</si>
  <si>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</si>
  <si>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</si>
  <si>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</si>
  <si>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</si>
  <si>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</si>
  <si>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</si>
  <si>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</si>
  <si>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</si>
  <si>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</si>
  <si>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</si>
  <si>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</si>
  <si>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</si>
  <si>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</si>
  <si>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</si>
  <si>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</si>
  <si>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</si>
  <si>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</si>
  <si>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</si>
  <si>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</si>
  <si>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</si>
  <si>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</si>
  <si>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</si>
  <si>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</si>
  <si>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</si>
  <si>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</si>
  <si>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</si>
  <si>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</si>
  <si>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</si>
  <si>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</si>
  <si>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</si>
  <si>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</si>
  <si>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</si>
  <si>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</si>
  <si>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</si>
  <si>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</si>
  <si>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</si>
  <si>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</si>
  <si>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</si>
  <si>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</si>
  <si>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</si>
  <si>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</si>
  <si>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</si>
  <si>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</si>
  <si>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</si>
  <si>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</si>
  <si>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</si>
  <si>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</si>
  <si>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</si>
  <si>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</si>
  <si>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</si>
  <si>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</si>
  <si>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</si>
  <si>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</si>
  <si>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</si>
  <si>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</si>
  <si>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</si>
  <si>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</si>
  <si>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</si>
  <si>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</si>
  <si>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</si>
  <si>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</si>
  <si>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</si>
  <si>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</si>
  <si>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</si>
  <si>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</si>
  <si>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</si>
  <si>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</si>
  <si>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</si>
  <si>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</si>
  <si>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</si>
  <si>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</si>
  <si>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</si>
  <si>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</si>
  <si>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</si>
  <si>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</si>
  <si>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</si>
  <si>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</si>
  <si>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</si>
  <si>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</si>
  <si>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</si>
  <si>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</si>
  <si>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</si>
  <si>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</si>
  <si>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</si>
  <si>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</si>
  <si>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</si>
  <si>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</si>
  <si>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</si>
  <si>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</si>
  <si>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</si>
  <si>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</si>
  <si>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</si>
  <si>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</si>
  <si>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</si>
  <si>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</si>
  <si>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</si>
  <si>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</si>
  <si>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</si>
  <si>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</si>
  <si>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</si>
  <si>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</si>
  <si>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</si>
  <si>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</si>
  <si>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</si>
  <si>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</si>
  <si>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</si>
  <si>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</si>
  <si>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</si>
  <si>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</si>
  <si>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</si>
  <si>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</si>
  <si>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</si>
  <si>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</si>
  <si>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</si>
  <si>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</si>
  <si>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</si>
  <si>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</si>
  <si>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</si>
  <si>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</si>
  <si>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</si>
  <si>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</si>
  <si>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</si>
  <si>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</si>
  <si>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</si>
  <si>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</si>
  <si>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</si>
  <si>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</si>
  <si>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</si>
  <si>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</si>
  <si>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</si>
  <si>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</si>
  <si>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</si>
  <si>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</si>
  <si>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</si>
  <si>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</si>
  <si>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</si>
  <si>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</si>
  <si>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</si>
  <si>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</si>
  <si>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</si>
  <si>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</si>
  <si>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</si>
  <si>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</si>
  <si>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</si>
  <si>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</si>
  <si>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</si>
  <si>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</si>
  <si>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</si>
  <si>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</si>
  <si>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</si>
  <si>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</si>
  <si>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</si>
  <si>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</si>
  <si>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</si>
  <si>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</si>
  <si>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</si>
  <si>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</si>
  <si>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</si>
  <si>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</si>
  <si>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</si>
  <si>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</si>
  <si>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</si>
  <si>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</si>
  <si>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</si>
  <si>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</si>
  <si>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</si>
  <si>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</si>
  <si>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</si>
  <si>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</si>
  <si>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</si>
  <si>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</si>
  <si>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</si>
  <si>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</si>
  <si>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</si>
  <si>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</si>
  <si>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</si>
  <si>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</si>
  <si>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</si>
  <si>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</si>
  <si>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</si>
  <si>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</si>
  <si>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</si>
  <si>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</si>
  <si>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</si>
  <si>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</si>
  <si>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</si>
  <si>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</si>
  <si>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</si>
  <si>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</si>
  <si>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</si>
  <si>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</si>
  <si>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</si>
  <si>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</si>
  <si>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</si>
  <si>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</si>
  <si>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</si>
  <si>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</si>
  <si>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</si>
  <si>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</si>
  <si>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</si>
  <si>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</si>
  <si>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</si>
  <si>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</si>
  <si>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</si>
  <si>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</si>
  <si>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</si>
  <si>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</si>
  <si>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</si>
  <si>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</si>
  <si>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</si>
  <si>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</si>
  <si>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</si>
  <si>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</si>
  <si>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</si>
  <si>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</si>
  <si>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</si>
  <si>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</si>
  <si>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</si>
  <si>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</si>
  <si>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</si>
  <si>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</si>
  <si>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</si>
  <si>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</si>
  <si>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</si>
  <si>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</si>
  <si>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</si>
  <si>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</si>
  <si>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</si>
  <si>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</si>
  <si>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</si>
  <si>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</si>
  <si>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</si>
  <si>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</si>
  <si>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</si>
  <si>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</si>
  <si>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</si>
  <si>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</si>
  <si>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</si>
  <si>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</si>
  <si>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</si>
  <si>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</si>
  <si>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</si>
  <si>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</si>
  <si>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</si>
  <si>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</si>
  <si>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</si>
  <si>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</si>
  <si>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</si>
  <si>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</si>
  <si>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</si>
  <si>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</si>
  <si>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</si>
  <si>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</si>
  <si>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</si>
  <si>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</si>
  <si>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</si>
  <si>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</si>
  <si>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</si>
  <si>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</si>
  <si>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</si>
  <si>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</si>
  <si>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</si>
  <si>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</si>
  <si>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</si>
  <si>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</si>
  <si>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</si>
  <si>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</si>
  <si>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</si>
  <si>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</si>
  <si>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</si>
  <si>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</si>
  <si>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</si>
  <si>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</si>
  <si>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</si>
  <si>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</si>
  <si>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</si>
  <si>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</si>
  <si>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</si>
  <si>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</si>
  <si>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</si>
  <si>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</si>
  <si>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</si>
  <si>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</si>
  <si>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</si>
  <si>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</si>
  <si>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</si>
  <si>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</si>
  <si>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</si>
  <si>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</si>
  <si>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</si>
  <si>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</si>
  <si>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</si>
  <si>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</si>
  <si>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</si>
  <si>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</si>
  <si>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</si>
  <si>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</si>
  <si>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</si>
  <si>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</si>
  <si>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</si>
  <si>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</si>
  <si>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</si>
  <si>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</si>
  <si>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</si>
  <si>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</si>
  <si>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</si>
  <si>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</si>
  <si>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</si>
  <si>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</si>
  <si>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</si>
  <si>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</si>
  <si>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</si>
  <si>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</si>
  <si>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</si>
  <si>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</si>
  <si>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</si>
  <si>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</si>
  <si>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</si>
  <si>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</si>
  <si>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</si>
  <si>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</si>
  <si>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</si>
  <si>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</si>
  <si>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</si>
  <si>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</si>
  <si>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</si>
  <si>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</si>
  <si>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</si>
  <si>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</si>
  <si>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</si>
  <si>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</si>
  <si>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</si>
  <si>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</si>
  <si>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</si>
  <si>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</si>
  <si>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</si>
  <si>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</si>
  <si>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</si>
  <si>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</si>
  <si>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</si>
  <si>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</si>
  <si>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</si>
  <si>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</si>
  <si>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</si>
  <si>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</si>
  <si>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</si>
  <si>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</si>
  <si>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</si>
  <si>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</si>
  <si>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</si>
  <si>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</si>
  <si>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</si>
  <si>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</si>
  <si>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</si>
  <si>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</si>
  <si>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</si>
  <si>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</si>
  <si>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</si>
  <si>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</si>
  <si>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</si>
  <si>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</si>
  <si>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</si>
  <si>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</si>
  <si>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</si>
  <si>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</si>
  <si>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</si>
  <si>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</si>
  <si>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</si>
  <si>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</si>
  <si>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</si>
  <si>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</si>
  <si>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</si>
  <si>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</si>
  <si>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</si>
  <si>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</si>
  <si>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</si>
  <si>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</si>
  <si>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</si>
  <si>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</si>
  <si>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</si>
  <si>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</si>
  <si>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</si>
  <si>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</si>
  <si>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</si>
  <si>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</si>
  <si>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</si>
  <si>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</si>
  <si>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</si>
  <si>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</si>
  <si>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</si>
  <si>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</si>
  <si>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</si>
  <si>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</si>
  <si>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</si>
  <si>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</si>
  <si>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</si>
  <si>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</si>
  <si>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</si>
  <si>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</si>
  <si>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</si>
  <si>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</si>
  <si>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</si>
  <si>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</si>
  <si>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</si>
  <si>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</si>
  <si>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</si>
  <si>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</si>
  <si>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</si>
  <si>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</si>
  <si>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</si>
  <si>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</si>
  <si>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</si>
  <si>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</si>
  <si>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</si>
  <si>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</si>
  <si>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</si>
  <si>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</si>
  <si>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</si>
  <si>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</si>
  <si>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</si>
  <si>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</si>
  <si>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</si>
  <si>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</si>
  <si>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</si>
  <si>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</si>
  <si>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</si>
  <si>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</si>
  <si>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</si>
  <si>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</si>
  <si>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</si>
  <si>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</si>
  <si>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</si>
  <si>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</si>
  <si>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</si>
  <si>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</si>
  <si>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</si>
  <si>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</si>
  <si>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</si>
  <si>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</si>
  <si>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</si>
  <si>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</si>
  <si>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</si>
  <si>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</si>
  <si>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</si>
  <si>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</si>
  <si>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</si>
  <si>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</si>
  <si>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</si>
  <si>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</si>
  <si>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</si>
  <si>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</si>
  <si>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</si>
  <si>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</si>
  <si>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</si>
  <si>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</si>
  <si>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</si>
  <si>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</si>
  <si>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</si>
  <si>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</si>
  <si>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</si>
  <si>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</si>
  <si>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</si>
  <si>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</si>
  <si>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</si>
  <si>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</si>
  <si>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</si>
  <si>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</si>
  <si>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</si>
  <si>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</si>
  <si>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</si>
  <si>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</si>
  <si>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</si>
  <si>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</si>
  <si>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</si>
  <si>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</si>
  <si>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</si>
  <si>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</si>
  <si>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</si>
  <si>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</si>
  <si>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</si>
  <si>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</si>
  <si>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</si>
  <si>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</si>
  <si>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</si>
  <si>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</si>
  <si>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</si>
  <si>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</si>
  <si>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</si>
  <si>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</si>
  <si>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</si>
  <si>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</si>
  <si>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</si>
  <si>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</si>
  <si>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</si>
  <si>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</si>
  <si>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</si>
  <si>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</si>
  <si>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</si>
  <si>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</si>
  <si>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</si>
  <si>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</si>
  <si>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</si>
  <si>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</si>
  <si>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</si>
  <si>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</si>
  <si>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</si>
  <si>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</si>
  <si>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</si>
  <si>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</si>
  <si>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</si>
  <si>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</si>
  <si>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</si>
  <si>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</si>
  <si>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</si>
  <si>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</si>
  <si>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</si>
  <si>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</si>
  <si>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</si>
  <si>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</si>
  <si>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</si>
  <si>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</si>
  <si>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</si>
  <si>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</si>
  <si>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</si>
  <si>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</si>
  <si>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</si>
  <si>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</si>
  <si>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</si>
  <si>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</si>
  <si>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</si>
  <si>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</si>
  <si>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</si>
  <si>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</si>
  <si>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</si>
  <si>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</si>
  <si>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</si>
  <si>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</si>
  <si>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</si>
  <si>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</si>
  <si>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</si>
  <si>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</si>
  <si>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</si>
  <si>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</si>
  <si>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</si>
  <si>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</si>
  <si>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</si>
  <si>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</si>
  <si>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</si>
  <si>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</si>
  <si>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</si>
  <si>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</si>
  <si>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</si>
  <si>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</si>
  <si>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</si>
  <si>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</si>
  <si>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</si>
  <si>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</si>
  <si>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</si>
  <si>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</si>
  <si>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</si>
  <si>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</si>
  <si>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</si>
  <si>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</si>
  <si>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</si>
  <si>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</si>
  <si>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</si>
  <si>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</si>
  <si>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</si>
  <si>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</si>
  <si>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</si>
  <si>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</si>
  <si>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</si>
  <si>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</si>
  <si>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</si>
  <si>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</si>
  <si>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</si>
  <si>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</si>
  <si>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</si>
  <si>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</si>
  <si>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</si>
  <si>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</si>
  <si>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</si>
  <si>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</si>
  <si>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</si>
  <si>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</si>
  <si>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</si>
  <si>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</si>
  <si>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</si>
  <si>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</si>
  <si>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</si>
  <si>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</si>
  <si>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</si>
  <si>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</si>
  <si>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</si>
  <si>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</si>
  <si>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</si>
  <si>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</si>
  <si>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</si>
  <si>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</si>
  <si>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</si>
  <si>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</si>
  <si>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</si>
  <si>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</si>
  <si>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</si>
  <si>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</si>
  <si>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</si>
  <si>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</si>
  <si>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</si>
  <si>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</si>
  <si>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</si>
  <si>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</si>
  <si>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</si>
  <si>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</si>
  <si>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</si>
  <si>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</si>
  <si>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</si>
  <si>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</si>
  <si>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</si>
  <si>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</si>
  <si>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</si>
  <si>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</si>
  <si>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</si>
  <si>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</si>
  <si>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</si>
  <si>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</si>
  <si>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</si>
  <si>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</si>
  <si>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</si>
  <si>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</si>
  <si>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</si>
  <si>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</si>
  <si>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</si>
  <si>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</si>
  <si>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</si>
  <si>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</si>
  <si>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</si>
  <si>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</si>
  <si>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</si>
  <si>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</si>
  <si>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</si>
  <si>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</si>
  <si>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</si>
  <si>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</si>
  <si>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</si>
  <si>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</si>
  <si>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</si>
  <si>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</si>
  <si>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</si>
  <si>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</si>
  <si>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</si>
  <si>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</si>
  <si>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</si>
  <si>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</si>
  <si>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</si>
  <si>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</si>
  <si>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</si>
  <si>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</si>
  <si>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</si>
  <si>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</si>
  <si>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</si>
  <si>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</si>
  <si>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</si>
  <si>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</si>
  <si>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</si>
  <si>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</si>
  <si>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</si>
  <si>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</si>
  <si>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</si>
  <si>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</si>
  <si>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</si>
  <si>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</si>
  <si>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</si>
  <si>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</si>
  <si>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</si>
  <si>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</si>
  <si>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</si>
  <si>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</si>
  <si>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</si>
  <si>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</si>
  <si>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</si>
  <si>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</si>
  <si>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</si>
  <si>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</si>
  <si>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</si>
  <si>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</si>
  <si>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</si>
  <si>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</si>
  <si>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</si>
  <si>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</si>
  <si>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</si>
  <si>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</si>
  <si>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</si>
  <si>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</si>
  <si>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</si>
  <si>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</si>
  <si>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</si>
  <si>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</si>
  <si>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</si>
  <si>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</si>
  <si>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</si>
  <si>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</si>
  <si>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</si>
  <si>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</si>
  <si>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</si>
  <si>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</si>
  <si>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</si>
  <si>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</si>
  <si>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</si>
  <si>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</si>
  <si>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</si>
  <si>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</si>
  <si>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</si>
  <si>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</si>
  <si>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</si>
  <si>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</si>
  <si>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</si>
  <si>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</si>
  <si>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</si>
  <si>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</si>
  <si>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</si>
  <si>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</si>
  <si>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</si>
  <si>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</si>
  <si>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</si>
  <si>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</si>
  <si>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</si>
  <si>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</si>
  <si>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</si>
  <si>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</si>
  <si>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</si>
  <si>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</si>
  <si>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</si>
  <si>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</si>
  <si>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</si>
  <si>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</si>
  <si>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</si>
  <si>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</si>
  <si>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</si>
  <si>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</si>
  <si>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</si>
  <si>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</si>
  <si>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</si>
  <si>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</si>
  <si>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</si>
  <si>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</si>
  <si>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</si>
  <si>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</si>
  <si>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</si>
  <si>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</si>
  <si>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</si>
  <si>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</si>
  <si>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</si>
  <si>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</si>
  <si>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</si>
  <si>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</si>
  <si>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</si>
  <si>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</si>
  <si>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</si>
  <si>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</si>
  <si>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</si>
  <si>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</si>
  <si>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</si>
  <si>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</si>
  <si>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</si>
  <si>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</si>
  <si>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</si>
  <si>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</si>
  <si>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</si>
  <si>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</si>
  <si>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</si>
  <si>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</si>
  <si>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</si>
  <si>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</si>
  <si>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</si>
  <si>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</si>
  <si>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</si>
  <si>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</si>
  <si>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</si>
  <si>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</si>
  <si>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</si>
  <si>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</si>
  <si>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</si>
  <si>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</si>
  <si>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</si>
  <si>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</si>
  <si>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</si>
  <si>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</si>
  <si>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</si>
  <si>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</si>
  <si>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</si>
  <si>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</si>
  <si>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</si>
  <si>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</si>
  <si>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</si>
  <si>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</si>
  <si>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</si>
  <si>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</si>
  <si>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</si>
  <si>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</si>
  <si>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</si>
  <si>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</si>
  <si>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</si>
  <si>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</si>
  <si>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</si>
  <si>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</si>
  <si>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</si>
  <si>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</si>
  <si>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</si>
  <si>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</si>
  <si>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</si>
  <si>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</si>
  <si>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</si>
  <si>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</si>
  <si>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</si>
  <si>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</si>
  <si>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</si>
  <si>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</si>
  <si>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</si>
  <si>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</si>
  <si>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</si>
  <si>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</si>
  <si>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</si>
  <si>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</si>
  <si>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</si>
  <si>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</si>
  <si>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</si>
  <si>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</si>
  <si>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</si>
  <si>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</si>
  <si>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</si>
  <si>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</si>
  <si>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</si>
  <si>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</si>
  <si>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</si>
  <si>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</si>
  <si>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</si>
  <si>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</si>
  <si>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</si>
  <si>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</si>
  <si>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</si>
  <si>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</si>
  <si>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</si>
  <si>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</si>
  <si>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</si>
  <si>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</si>
  <si>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</si>
  <si>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</si>
  <si>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</si>
  <si>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</si>
  <si>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</si>
  <si>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</si>
  <si>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</si>
  <si>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</si>
  <si>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</si>
  <si>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</si>
  <si>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</si>
  <si>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</si>
  <si>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</si>
  <si>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</si>
  <si>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</si>
  <si>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</si>
  <si>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</si>
  <si>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</si>
  <si>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</si>
  <si>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</si>
  <si>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</si>
  <si>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</si>
  <si>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</si>
  <si>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</si>
  <si>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</si>
  <si>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</si>
  <si>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</si>
  <si>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</si>
  <si>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</si>
  <si>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</si>
  <si>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</si>
  <si>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</si>
  <si>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</si>
  <si>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</si>
  <si>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</si>
  <si>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</si>
  <si>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</si>
  <si>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</si>
  <si>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</si>
  <si>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</si>
  <si>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</si>
  <si>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</si>
  <si>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</si>
  <si>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</si>
  <si>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</si>
  <si>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</si>
  <si>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</si>
  <si>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</si>
  <si>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</si>
  <si>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</si>
  <si>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</si>
  <si>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</si>
  <si>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</si>
  <si>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</si>
  <si>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</si>
  <si>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</si>
  <si>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</si>
  <si>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</si>
  <si>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</si>
  <si>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</si>
  <si>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</si>
  <si>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</si>
  <si>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</si>
  <si>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</si>
  <si>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</si>
  <si>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</si>
  <si>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</si>
  <si>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</si>
  <si>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</si>
  <si>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</si>
  <si>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</si>
  <si>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</si>
  <si>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</si>
  <si>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</si>
  <si>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</si>
  <si>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</si>
  <si>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</si>
  <si>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</si>
  <si>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</si>
  <si>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</si>
  <si>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</si>
  <si>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</si>
  <si>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</si>
  <si>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</si>
  <si>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</si>
  <si>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</si>
  <si>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</si>
  <si>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</si>
  <si>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</si>
  <si>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</si>
  <si>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</si>
  <si>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</si>
  <si>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</si>
  <si>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</si>
  <si>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</si>
  <si>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</si>
  <si>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</si>
  <si>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</si>
  <si>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</si>
  <si>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</si>
  <si>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</si>
  <si>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</si>
  <si>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</si>
  <si>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</si>
  <si>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</si>
  <si>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</si>
  <si>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</si>
  <si>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</si>
  <si>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</si>
  <si>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</si>
  <si>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</si>
  <si>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</si>
  <si>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</si>
  <si>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</si>
  <si>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</si>
  <si>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</si>
  <si>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</si>
  <si>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</si>
  <si>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</si>
  <si>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</si>
  <si>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</si>
  <si>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</si>
  <si>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</si>
  <si>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</si>
  <si>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</si>
  <si>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</si>
  <si>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</si>
  <si>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</si>
  <si>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</si>
  <si>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</si>
  <si>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</si>
  <si>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</si>
  <si>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</si>
  <si>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</si>
  <si>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</si>
  <si>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</si>
  <si>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</si>
  <si>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</si>
  <si>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</si>
  <si>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</si>
  <si>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</si>
  <si>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</si>
  <si>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</si>
  <si>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</si>
  <si>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</si>
  <si>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</si>
  <si>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</si>
  <si>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</si>
  <si>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</si>
  <si>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</si>
  <si>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</si>
  <si>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</si>
  <si>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</si>
  <si>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</si>
  <si>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</si>
  <si>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</si>
  <si>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</si>
  <si>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</si>
  <si>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</si>
  <si>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</si>
  <si>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</si>
  <si>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</si>
  <si>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</si>
  <si>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</si>
  <si>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</si>
  <si>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</si>
  <si>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</si>
  <si>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</si>
  <si>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</si>
  <si>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</si>
  <si>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</si>
  <si>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</si>
  <si>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</si>
  <si>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</si>
  <si>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</si>
  <si>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</si>
  <si>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</si>
  <si>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</si>
  <si>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</si>
  <si>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</si>
  <si>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</si>
  <si>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</si>
  <si>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</si>
  <si>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</si>
  <si>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</si>
  <si>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</si>
  <si>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</si>
  <si>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</si>
  <si>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</si>
  <si>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</si>
  <si>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</si>
  <si>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</si>
  <si>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</si>
  <si>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</si>
  <si>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</si>
  <si>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</si>
  <si>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</si>
  <si>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</si>
  <si>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</si>
  <si>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</si>
  <si>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</si>
  <si>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</si>
  <si>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</si>
  <si>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</si>
  <si>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</si>
  <si>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</si>
  <si>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</si>
  <si>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</si>
  <si>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</si>
  <si>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</si>
  <si>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</si>
  <si>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</si>
  <si>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</si>
  <si>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</si>
  <si>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</si>
  <si>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</si>
  <si>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</si>
  <si>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</si>
  <si>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</si>
  <si>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</si>
  <si>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</si>
  <si>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</si>
  <si>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</si>
  <si>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</si>
  <si>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</si>
  <si>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</si>
  <si>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</si>
  <si>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</si>
  <si>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</si>
  <si>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</si>
  <si>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</si>
  <si>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</si>
  <si>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</si>
  <si>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</si>
  <si>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</si>
  <si>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</si>
  <si>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</si>
  <si>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</si>
  <si>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</si>
  <si>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</si>
  <si>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</si>
  <si>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</si>
  <si>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</si>
  <si>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</si>
  <si>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</si>
  <si>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</si>
  <si>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</si>
  <si>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</si>
  <si>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</si>
  <si>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</si>
  <si>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</si>
  <si>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</si>
  <si>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</si>
  <si>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</si>
  <si>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</si>
  <si>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</si>
  <si>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</si>
  <si>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</si>
  <si>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</si>
  <si>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</si>
  <si>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</si>
  <si>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</si>
  <si>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</si>
  <si>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</si>
  <si>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</si>
  <si>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</si>
  <si>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</si>
  <si>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</si>
  <si>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</si>
  <si>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</si>
  <si>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</si>
  <si>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</si>
  <si>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</si>
  <si>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</si>
  <si>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</si>
  <si>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</si>
  <si>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</si>
  <si>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</si>
  <si>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</si>
  <si>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</si>
  <si>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</si>
  <si>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</si>
  <si>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</si>
  <si>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</si>
  <si>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</si>
  <si>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</si>
  <si>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</si>
  <si>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</si>
  <si>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</si>
  <si>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</si>
  <si>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</si>
  <si>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</si>
  <si>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</si>
  <si>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</si>
  <si>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</si>
  <si>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</si>
  <si>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</si>
  <si>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</si>
  <si>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</si>
  <si>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</si>
  <si>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</si>
  <si>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</si>
  <si>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</si>
  <si>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</si>
  <si>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</si>
  <si>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</si>
  <si>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</si>
  <si>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</si>
  <si>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</si>
  <si>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</si>
  <si>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</si>
  <si>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</si>
  <si>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</si>
  <si>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</si>
  <si>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</si>
  <si>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</si>
  <si>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</si>
  <si>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</si>
  <si>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</si>
  <si>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</si>
  <si>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</si>
  <si>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</si>
  <si>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</si>
  <si>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</si>
  <si>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</si>
  <si>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</si>
  <si>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</si>
  <si>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</si>
  <si>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</si>
  <si>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</si>
  <si>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</si>
  <si>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</si>
  <si>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</si>
  <si>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</si>
  <si>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</si>
  <si>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</si>
  <si>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</si>
  <si>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</si>
  <si>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</si>
  <si>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</si>
  <si>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</si>
  <si>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</si>
  <si>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</si>
  <si>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</si>
  <si>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</si>
  <si>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</si>
  <si>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</si>
  <si>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</si>
  <si>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</si>
  <si>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</si>
  <si>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</si>
  <si>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</si>
  <si>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</si>
  <si>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</si>
  <si>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</si>
  <si>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</si>
  <si>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</si>
  <si>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</si>
  <si>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</si>
  <si>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</si>
  <si>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</si>
  <si>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</si>
  <si>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</si>
  <si>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</si>
  <si>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</si>
  <si>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</si>
  <si>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</si>
  <si>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</si>
  <si>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</si>
  <si>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</si>
  <si>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</si>
  <si>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</si>
  <si>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</si>
  <si>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</si>
  <si>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</si>
  <si>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</si>
  <si>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</si>
  <si>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</si>
  <si>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</si>
  <si>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</si>
  <si>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</si>
  <si>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</si>
  <si>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</si>
  <si>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</si>
  <si>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</si>
  <si>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</si>
  <si>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</si>
  <si>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</si>
  <si>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</si>
  <si>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</si>
  <si>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</si>
  <si>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</si>
  <si>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</si>
  <si>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</si>
  <si>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</si>
  <si>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</si>
  <si>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</si>
  <si>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</si>
  <si>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</si>
  <si>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</si>
  <si>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</si>
  <si>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</si>
  <si>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</si>
  <si>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</si>
  <si>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</si>
  <si>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</si>
  <si>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</si>
  <si>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</si>
  <si>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</si>
  <si>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</si>
  <si>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</si>
  <si>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</si>
  <si>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</si>
  <si>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</si>
  <si>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</si>
  <si>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</si>
  <si>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</si>
  <si>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</si>
  <si>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</si>
  <si>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</si>
  <si>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</si>
  <si>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</si>
  <si>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</si>
  <si>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</si>
  <si>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</si>
  <si>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</si>
  <si>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</si>
  <si>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</si>
  <si>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</si>
  <si>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</si>
  <si>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</si>
  <si>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</si>
  <si>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</si>
  <si>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</si>
  <si>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</si>
  <si>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</si>
  <si>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</si>
  <si>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</si>
  <si>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</si>
  <si>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</si>
  <si>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</si>
  <si>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</si>
  <si>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</si>
  <si>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</si>
  <si>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</si>
  <si>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</si>
  <si>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</si>
  <si>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</si>
  <si>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</si>
  <si>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</si>
  <si>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</si>
  <si>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</si>
  <si>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</si>
  <si>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</si>
  <si>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</si>
  <si>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</si>
  <si>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</si>
  <si>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</si>
  <si>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</si>
  <si>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</si>
  <si>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</si>
  <si>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</si>
  <si>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</si>
  <si>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</si>
  <si>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</si>
  <si>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</si>
  <si>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</si>
  <si>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</si>
  <si>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</si>
  <si>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</si>
  <si>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</si>
  <si>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</si>
  <si>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</si>
  <si>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</si>
  <si>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</si>
  <si>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</si>
  <si>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</si>
  <si>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</si>
  <si>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</si>
  <si>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</si>
  <si>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</si>
  <si>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</si>
  <si>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</si>
  <si>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</si>
  <si>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</si>
  <si>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</si>
  <si>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</si>
  <si>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</si>
  <si>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</si>
  <si>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</si>
  <si>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</si>
  <si>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</si>
  <si>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</si>
  <si>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</si>
  <si>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</si>
  <si>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</si>
  <si>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</si>
  <si>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</si>
  <si>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</si>
  <si>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</si>
  <si>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</si>
  <si>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</si>
  <si>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</si>
  <si>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</si>
  <si>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</si>
  <si>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</si>
  <si>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</si>
  <si>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</si>
  <si>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</si>
  <si>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</si>
  <si>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</si>
  <si>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</si>
  <si>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</si>
  <si>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</si>
  <si>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</si>
  <si>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</si>
  <si>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</si>
  <si>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</si>
  <si>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</si>
  <si>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</si>
  <si>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</si>
  <si>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</si>
  <si>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</si>
  <si>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</si>
  <si>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</si>
  <si>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</si>
  <si>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</si>
  <si>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</si>
  <si>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</si>
  <si>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</si>
  <si>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</si>
  <si>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</si>
  <si>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</si>
  <si>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</si>
  <si>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</si>
  <si>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</si>
  <si>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</si>
  <si>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</si>
  <si>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</si>
  <si>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</si>
  <si>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</si>
  <si>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</si>
  <si>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</si>
  <si>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</si>
  <si>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</si>
  <si>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</si>
  <si>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</si>
  <si>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</si>
  <si>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</si>
  <si>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</si>
  <si>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</si>
  <si>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</si>
  <si>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</si>
  <si>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</si>
  <si>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</si>
  <si>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</si>
  <si>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</si>
  <si>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</si>
  <si>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</si>
  <si>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</si>
  <si>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</si>
  <si>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</si>
  <si>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</si>
  <si>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</si>
  <si>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</si>
  <si>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</si>
  <si>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</si>
  <si>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</si>
  <si>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</si>
  <si>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</si>
  <si>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</si>
  <si>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</si>
  <si>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</si>
  <si>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</si>
  <si>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</si>
  <si>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</si>
  <si>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</si>
  <si>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</si>
  <si>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</si>
  <si>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</si>
  <si>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</si>
  <si>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</si>
  <si>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</si>
  <si>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</si>
  <si>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</si>
  <si>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</si>
  <si>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</si>
  <si>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</si>
  <si>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</si>
  <si>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</si>
  <si>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</si>
  <si>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</si>
  <si>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</si>
  <si>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</si>
  <si>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</si>
  <si>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</si>
  <si>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</si>
  <si>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</si>
  <si>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</si>
  <si>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</si>
  <si>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</si>
  <si>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</si>
  <si>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</si>
  <si>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</si>
  <si>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</si>
  <si>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</si>
  <si>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</si>
  <si>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</si>
  <si>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</si>
  <si>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</si>
  <si>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</si>
  <si>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</si>
  <si>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</si>
  <si>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</si>
  <si>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</si>
  <si>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</si>
  <si>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</si>
  <si>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</si>
  <si>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</si>
  <si>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</si>
  <si>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</si>
  <si>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</si>
  <si>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</si>
  <si>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</si>
  <si>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</si>
  <si>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</si>
  <si>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</si>
  <si>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</si>
  <si>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</si>
  <si>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</si>
  <si>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</si>
  <si>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</si>
  <si>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</si>
  <si>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</si>
  <si>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</si>
  <si>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</si>
  <si>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</si>
  <si>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</si>
  <si>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</si>
  <si>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</si>
  <si>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</si>
  <si>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</si>
  <si>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</si>
  <si>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</si>
  <si>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</si>
  <si>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</si>
  <si>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</si>
  <si>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</si>
  <si>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</si>
  <si>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</si>
  <si>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</si>
  <si>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</si>
  <si>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</si>
  <si>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</si>
  <si>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</si>
  <si>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</si>
  <si>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</si>
  <si>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</si>
  <si>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</si>
  <si>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</si>
  <si>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</si>
  <si>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</si>
  <si>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</si>
  <si>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</si>
  <si>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</si>
  <si>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</si>
  <si>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</si>
  <si>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</si>
  <si>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</si>
  <si>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</si>
  <si>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</si>
  <si>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</si>
  <si>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</si>
  <si>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</si>
  <si>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</si>
  <si>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</si>
  <si>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</si>
  <si>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</si>
  <si>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</si>
  <si>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</si>
  <si>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</si>
  <si>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</si>
  <si>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</si>
  <si>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</si>
  <si>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</si>
  <si>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</si>
  <si>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</si>
  <si>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</si>
  <si>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</si>
  <si>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</si>
  <si>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</si>
  <si>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</si>
  <si>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</si>
  <si>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</si>
  <si>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</si>
  <si>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</si>
  <si>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</si>
  <si>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</si>
  <si>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</si>
  <si>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</si>
  <si>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</si>
  <si>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</si>
  <si>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</si>
  <si>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</si>
  <si>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</si>
  <si>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</si>
  <si>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</si>
  <si>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</si>
  <si>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</si>
  <si>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</si>
  <si>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</si>
  <si>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</si>
  <si>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</si>
  <si>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</si>
  <si>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</si>
  <si>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</si>
  <si>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</si>
  <si>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</si>
  <si>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</si>
  <si>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</si>
  <si>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</si>
  <si>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</si>
  <si>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</si>
  <si>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</si>
  <si>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</si>
  <si>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</si>
  <si>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</si>
  <si>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</si>
  <si>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</si>
  <si>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</si>
  <si>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</si>
  <si>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</si>
  <si>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</si>
  <si>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</si>
  <si>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</si>
  <si>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</si>
  <si>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</si>
  <si>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</si>
  <si>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</si>
  <si>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</si>
  <si>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</si>
  <si>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</si>
  <si>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</si>
  <si>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</si>
  <si>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</si>
  <si>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</si>
  <si>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</si>
  <si>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</si>
  <si>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</si>
  <si>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</si>
  <si>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</si>
  <si>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</si>
  <si>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</si>
  <si>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</si>
  <si>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</si>
  <si>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</si>
  <si>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</si>
  <si>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</si>
  <si>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</si>
  <si>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</si>
  <si>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</si>
  <si>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</si>
  <si>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</si>
  <si>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</si>
  <si>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</si>
  <si>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</si>
  <si>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</si>
  <si>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</si>
  <si>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</si>
  <si>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</si>
  <si>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</si>
  <si>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</si>
  <si>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</si>
  <si>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</si>
  <si>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</si>
  <si>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</si>
  <si>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</si>
  <si>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</si>
  <si>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</si>
  <si>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</si>
  <si>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</si>
  <si>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</si>
  <si>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</si>
  <si>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</si>
  <si>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</si>
  <si>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</si>
  <si>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</si>
  <si>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</si>
  <si>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</si>
  <si>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</si>
  <si>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</si>
  <si>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</si>
  <si>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</si>
  <si>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</si>
  <si>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</si>
  <si>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</si>
  <si>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</si>
  <si>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</si>
  <si>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</si>
  <si>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</si>
  <si>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</si>
  <si>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</si>
  <si>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</si>
  <si>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</si>
  <si>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</si>
  <si>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</si>
  <si>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</si>
  <si>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</si>
  <si>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</si>
  <si>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</si>
  <si>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</si>
  <si>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</si>
  <si>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</si>
  <si>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</si>
  <si>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</si>
  <si>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</si>
  <si>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</si>
  <si>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</si>
  <si>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</si>
  <si>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</si>
  <si>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</si>
  <si>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</si>
  <si>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</si>
  <si>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</si>
  <si>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</si>
  <si>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</si>
  <si>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</si>
  <si>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</si>
  <si>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</si>
  <si>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</si>
  <si>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</si>
  <si>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</si>
  <si>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</si>
  <si>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</si>
  <si>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</si>
  <si>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</si>
  <si>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</si>
  <si>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</si>
  <si>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</si>
  <si>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</si>
  <si>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</si>
  <si>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</si>
  <si>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</si>
  <si>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</si>
  <si>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</si>
  <si>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</si>
  <si>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</si>
  <si>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</si>
  <si>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</si>
  <si>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</si>
  <si>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</si>
  <si>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</si>
  <si>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</si>
  <si>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</si>
  <si>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</si>
  <si>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</si>
  <si>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</si>
  <si>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</si>
  <si>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</si>
  <si>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</si>
  <si>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</si>
  <si>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</si>
  <si>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</si>
  <si>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</si>
  <si>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</si>
  <si>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</si>
  <si>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</si>
  <si>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</si>
  <si>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</si>
  <si>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</si>
  <si>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</si>
  <si>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</si>
  <si>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</si>
  <si>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</si>
  <si>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</si>
  <si>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</si>
  <si>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</si>
  <si>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</si>
  <si>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</si>
  <si>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</si>
  <si>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</si>
  <si>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</si>
  <si>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</si>
  <si>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</si>
  <si>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</si>
  <si>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</si>
  <si>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</si>
  <si>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</si>
  <si>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</si>
  <si>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</si>
  <si>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</si>
  <si>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</si>
  <si>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</si>
  <si>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</si>
  <si>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</si>
  <si>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</si>
  <si>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</si>
  <si>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</si>
  <si>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</si>
  <si>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</si>
  <si>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</si>
  <si>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</si>
  <si>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</si>
  <si>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</si>
  <si>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</si>
  <si>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</si>
  <si>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</si>
  <si>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</si>
  <si>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</si>
  <si>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</si>
  <si>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</si>
  <si>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</si>
  <si>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</si>
  <si>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</si>
  <si>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</si>
  <si>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</si>
  <si>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</si>
  <si>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</si>
  <si>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</si>
  <si>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</si>
  <si>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</si>
  <si>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</si>
  <si>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</si>
  <si>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</si>
  <si>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</si>
  <si>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</si>
  <si>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</si>
  <si>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</si>
  <si>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</si>
  <si>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</si>
  <si>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</si>
  <si>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</si>
  <si>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</si>
  <si>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</si>
  <si>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</si>
  <si>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</si>
  <si>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</si>
  <si>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</si>
  <si>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</si>
  <si>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</si>
  <si>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</si>
  <si>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</si>
  <si>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</si>
  <si>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</si>
  <si>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</si>
  <si>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</si>
  <si>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</si>
  <si>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</si>
  <si>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</si>
  <si>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</si>
  <si>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</si>
  <si>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</si>
  <si>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</si>
  <si>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</si>
  <si>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</si>
  <si>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</si>
  <si>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</si>
  <si>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</si>
  <si>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</si>
  <si>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</si>
  <si>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</si>
  <si>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</si>
  <si>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</si>
  <si>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</si>
  <si>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</si>
  <si>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</si>
  <si>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</si>
  <si>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</si>
  <si>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</si>
  <si>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</si>
  <si>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</si>
  <si>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</si>
  <si>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</si>
  <si>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</si>
  <si>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</si>
  <si>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</si>
  <si>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</si>
  <si>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</si>
  <si>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</si>
  <si>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</si>
  <si>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</si>
  <si>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</si>
  <si>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</si>
  <si>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</si>
  <si>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</si>
  <si>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</si>
  <si>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</si>
  <si>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</si>
  <si>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</si>
  <si>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</si>
  <si>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</si>
  <si>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</si>
  <si>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</si>
  <si>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</si>
  <si>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</si>
  <si>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</si>
  <si>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</si>
  <si>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</si>
  <si>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</si>
  <si>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</si>
  <si>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</si>
  <si>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</si>
  <si>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</si>
  <si>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</si>
  <si>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</si>
  <si>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</si>
  <si>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</si>
  <si>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</si>
  <si>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</si>
  <si>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</si>
  <si>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</si>
  <si>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</si>
  <si>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</si>
  <si>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</si>
  <si>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</si>
  <si>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</si>
  <si>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</si>
  <si>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</si>
  <si>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</si>
  <si>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</si>
  <si>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</si>
  <si>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</si>
  <si>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</si>
  <si>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</si>
  <si>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</si>
  <si>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</si>
  <si>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</si>
  <si>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</si>
  <si>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</si>
  <si>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</si>
  <si>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</si>
  <si>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</si>
  <si>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</si>
  <si>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</si>
  <si>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</si>
  <si>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</si>
  <si>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</si>
  <si>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</si>
  <si>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</si>
  <si>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</si>
  <si>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</si>
  <si>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</si>
  <si>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</si>
  <si>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</si>
  <si>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</si>
  <si>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</si>
  <si>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</si>
  <si>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</si>
  <si>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</si>
  <si>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</si>
  <si>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</si>
  <si>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</si>
  <si>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</si>
  <si>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</si>
  <si>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</si>
  <si>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</si>
  <si>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</si>
  <si>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</si>
  <si>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</si>
  <si>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</si>
  <si>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</si>
  <si>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</si>
  <si>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</si>
  <si>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</si>
  <si>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</si>
  <si>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</si>
  <si>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</si>
  <si>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</si>
  <si>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</si>
  <si>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</si>
  <si>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</si>
  <si>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</si>
  <si>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</si>
  <si>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</si>
  <si>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</si>
  <si>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</si>
  <si>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</si>
  <si>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</si>
  <si>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</si>
  <si>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</si>
  <si>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</si>
  <si>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</si>
  <si>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</si>
  <si>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</si>
  <si>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</si>
  <si>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</si>
  <si>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</si>
  <si>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</si>
  <si>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</si>
  <si>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</si>
  <si>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</si>
  <si>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</si>
  <si>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</si>
  <si>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</si>
  <si>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</si>
  <si>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</si>
  <si>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</si>
  <si>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</si>
  <si>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</si>
  <si>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</si>
  <si>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</si>
  <si>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</si>
  <si>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</si>
  <si>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</si>
  <si>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</si>
  <si>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</si>
  <si>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</si>
  <si>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</si>
  <si>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</si>
  <si>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</si>
  <si>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</si>
  <si>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</si>
  <si>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</si>
  <si>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</si>
  <si>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</si>
  <si>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</si>
  <si>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</si>
  <si>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</si>
  <si>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</si>
  <si>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</si>
  <si>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</si>
  <si>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</si>
  <si>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</si>
  <si>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</si>
  <si>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</si>
  <si>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</si>
  <si>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</si>
  <si>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</si>
  <si>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</si>
  <si>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</si>
  <si>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</si>
  <si>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</si>
  <si>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</si>
  <si>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</si>
  <si>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</si>
  <si>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</si>
  <si>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</si>
  <si>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</si>
  <si>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</si>
  <si>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</si>
  <si>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</si>
  <si>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</si>
  <si>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</si>
  <si>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</si>
  <si>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</si>
  <si>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</si>
  <si>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</si>
  <si>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</si>
  <si>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</si>
  <si>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</si>
  <si>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</si>
  <si>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</si>
  <si>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</si>
  <si>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</si>
  <si>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</si>
  <si>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</si>
  <si>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</si>
  <si>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</si>
  <si>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</si>
  <si>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</si>
  <si>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</si>
  <si>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</si>
  <si>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</si>
  <si>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</si>
  <si>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</si>
  <si>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</si>
  <si>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</si>
  <si>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</si>
  <si>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</si>
  <si>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</si>
  <si>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</si>
  <si>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</si>
  <si>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</si>
  <si>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</si>
  <si>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</si>
  <si>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</si>
  <si>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</si>
  <si>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</si>
  <si>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</si>
  <si>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</si>
  <si>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</si>
  <si>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</si>
  <si>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</si>
  <si>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</si>
  <si>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</si>
  <si>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</si>
  <si>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</si>
  <si>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</si>
  <si>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</si>
  <si>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</si>
  <si>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</si>
  <si>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</si>
  <si>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</si>
  <si>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</si>
  <si>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</si>
  <si>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</si>
  <si>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</si>
  <si>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</si>
  <si>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</si>
  <si>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</si>
  <si>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</si>
  <si>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</si>
  <si>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</si>
  <si>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</si>
  <si>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</si>
  <si>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</si>
  <si>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</si>
  <si>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</si>
  <si>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</si>
  <si>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</si>
  <si>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</si>
  <si>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</si>
  <si>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</si>
  <si>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</si>
  <si>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</si>
  <si>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</si>
  <si>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</si>
  <si>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</si>
  <si>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</si>
  <si>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</si>
  <si>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</si>
  <si>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</si>
  <si>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</si>
  <si>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</si>
  <si>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</si>
  <si>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</si>
  <si>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</si>
  <si>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</si>
  <si>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</si>
  <si>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</si>
  <si>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</si>
  <si>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</si>
  <si>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</si>
  <si>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</si>
  <si>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</si>
  <si>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</si>
  <si>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</si>
  <si>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</si>
  <si>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</si>
  <si>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</si>
  <si>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</si>
  <si>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</si>
  <si>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</si>
  <si>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</si>
  <si>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</si>
  <si>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</si>
  <si>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</si>
  <si>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</si>
  <si>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</si>
  <si>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</si>
  <si>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</si>
  <si>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</si>
  <si>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</si>
  <si>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</si>
  <si>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</si>
  <si>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</si>
  <si>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</si>
  <si>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</si>
  <si>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</si>
  <si>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</si>
  <si>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</si>
  <si>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</si>
  <si>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</si>
  <si>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</si>
  <si>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</si>
  <si>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</si>
  <si>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</si>
  <si>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</si>
  <si>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</si>
  <si>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</si>
  <si>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</si>
  <si>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</si>
  <si>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</si>
  <si>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</si>
  <si>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</si>
  <si>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</si>
  <si>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</si>
  <si>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</si>
  <si>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</si>
  <si>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</si>
  <si>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</si>
  <si>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</si>
  <si>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</si>
  <si>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</si>
  <si>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</si>
  <si>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</si>
  <si>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</si>
  <si>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</si>
  <si>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</si>
  <si>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</si>
  <si>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</si>
  <si>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</si>
  <si>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</si>
  <si>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</si>
  <si>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</si>
  <si>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</si>
  <si>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</si>
  <si>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</si>
  <si>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</si>
  <si>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</si>
  <si>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</si>
  <si>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</si>
  <si>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</si>
  <si>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</si>
  <si>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</si>
  <si>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</si>
  <si>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</si>
  <si>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</si>
  <si>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</si>
  <si>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</si>
  <si>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</si>
  <si>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</si>
  <si>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</si>
  <si>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</si>
  <si>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</si>
  <si>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</si>
  <si>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</si>
  <si>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</si>
  <si>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</si>
  <si>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</si>
  <si>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</si>
  <si>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</si>
  <si>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</si>
  <si>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</si>
  <si>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</si>
  <si>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</si>
  <si>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</si>
  <si>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</si>
  <si>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</si>
  <si>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</si>
  <si>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</si>
  <si>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</si>
  <si>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</si>
  <si>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</si>
  <si>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</si>
  <si>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</si>
  <si>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</si>
  <si>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</si>
  <si>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</si>
  <si>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</si>
  <si>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</si>
  <si>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</si>
  <si>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</si>
  <si>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</si>
  <si>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</si>
  <si>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</si>
  <si>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</si>
  <si>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</si>
  <si>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</si>
  <si>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</si>
  <si>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</si>
  <si>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</si>
  <si>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</si>
  <si>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</si>
  <si>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</si>
  <si>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</si>
  <si>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</si>
  <si>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</si>
  <si>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</si>
  <si>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</si>
  <si>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</si>
  <si>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</si>
  <si>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</si>
  <si>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</si>
  <si>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</si>
  <si>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</si>
  <si>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</si>
  <si>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</si>
  <si>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</si>
  <si>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</si>
  <si>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</si>
  <si>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</si>
  <si>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</si>
  <si>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</si>
  <si>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</si>
  <si>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</si>
  <si>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</si>
  <si>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</si>
  <si>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</si>
  <si>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</si>
  <si>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</si>
  <si>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</si>
  <si>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</si>
  <si>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</si>
  <si>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</si>
  <si>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</si>
  <si>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</si>
  <si>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</si>
  <si>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</si>
  <si>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</si>
  <si>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</si>
  <si>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</si>
  <si>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</si>
  <si>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</si>
  <si>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</si>
  <si>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</si>
  <si>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</si>
  <si>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</si>
  <si>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</si>
  <si>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</si>
  <si>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</si>
  <si>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</si>
  <si>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</si>
  <si>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</si>
  <si>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</si>
  <si>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</si>
  <si>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</si>
  <si>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</si>
  <si>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</si>
  <si>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</si>
  <si>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</si>
  <si>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</si>
  <si>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</si>
  <si>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</si>
  <si>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</si>
  <si>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</si>
  <si>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</si>
  <si>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</si>
  <si>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</si>
  <si>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</si>
  <si>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</si>
  <si>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</si>
  <si>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</si>
  <si>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</si>
  <si>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</si>
  <si>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</si>
  <si>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</si>
  <si>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</si>
  <si>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</si>
  <si>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</si>
  <si>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</si>
  <si>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</si>
  <si>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</si>
  <si>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</si>
  <si>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</si>
  <si>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</si>
  <si>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</si>
  <si>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</si>
  <si>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</si>
  <si>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</si>
  <si>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</si>
  <si>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</si>
  <si>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</si>
  <si>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</si>
  <si>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</si>
  <si>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</si>
  <si>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</si>
  <si>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</si>
  <si>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</si>
  <si>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</si>
  <si>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</si>
  <si>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</si>
  <si>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</si>
  <si>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</si>
  <si>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</si>
  <si>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</si>
  <si>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</si>
  <si>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</si>
  <si>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</si>
  <si>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</si>
  <si>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</si>
  <si>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</si>
  <si>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</si>
  <si>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</si>
  <si>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</si>
  <si>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</si>
  <si>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</si>
  <si>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</si>
  <si>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</si>
  <si>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</si>
  <si>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</si>
  <si>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</si>
  <si>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</si>
  <si>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</si>
  <si>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</si>
  <si>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</si>
  <si>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</si>
  <si>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</si>
  <si>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</si>
  <si>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</si>
  <si>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</si>
  <si>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</si>
  <si>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</si>
  <si>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</si>
  <si>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</si>
  <si>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</si>
  <si>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</si>
  <si>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</si>
  <si>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</si>
  <si>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</si>
  <si>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</si>
  <si>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</si>
  <si>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</si>
  <si>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</si>
  <si>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</si>
  <si>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</si>
  <si>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</si>
  <si>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</si>
  <si>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</si>
  <si>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</si>
  <si>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</si>
  <si>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</si>
  <si>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</si>
  <si>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</si>
  <si>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</si>
  <si>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</si>
  <si>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</si>
  <si>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</si>
  <si>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</si>
  <si>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</si>
  <si>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</si>
  <si>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</si>
  <si>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</si>
  <si>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</si>
  <si>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</si>
  <si>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</si>
  <si>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</si>
  <si>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</si>
  <si>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</si>
  <si>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</si>
  <si>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</si>
  <si>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</si>
  <si>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</si>
  <si>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</si>
  <si>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</si>
  <si>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</si>
  <si>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</si>
  <si>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</si>
  <si>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</si>
  <si>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</si>
  <si>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</si>
  <si>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</si>
  <si>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</si>
  <si>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</si>
  <si>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</si>
  <si>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</si>
  <si>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</si>
  <si>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</si>
  <si>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</si>
  <si>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</si>
  <si>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</si>
  <si>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</si>
  <si>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</si>
  <si>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</si>
  <si>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</si>
  <si>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</si>
  <si>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</si>
  <si>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</si>
  <si>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</si>
  <si>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</si>
  <si>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</si>
  <si>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</si>
  <si>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</si>
  <si>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</si>
  <si>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</si>
  <si>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</si>
  <si>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</si>
  <si>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</si>
  <si>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</si>
  <si>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</si>
  <si>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</si>
  <si>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</si>
  <si>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</si>
  <si>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</si>
  <si>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</si>
  <si>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</si>
  <si>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</si>
  <si>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</si>
  <si>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</si>
  <si>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</si>
  <si>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</si>
  <si>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</si>
  <si>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</si>
  <si>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</si>
  <si>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</si>
  <si>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</si>
  <si>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</si>
  <si>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</si>
  <si>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</si>
  <si>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</si>
  <si>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</si>
  <si>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</si>
  <si>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</si>
  <si>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</si>
  <si>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</si>
  <si>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</si>
  <si>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</si>
  <si>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</si>
  <si>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</si>
  <si>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</si>
  <si>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</si>
  <si>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</si>
  <si>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</si>
  <si>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</si>
  <si>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</si>
  <si>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</si>
  <si>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</si>
  <si>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</si>
  <si>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</si>
  <si>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</si>
  <si>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</si>
  <si>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</si>
  <si>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</si>
  <si>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</si>
  <si>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</si>
  <si>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</si>
  <si>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</si>
  <si>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</si>
  <si>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</si>
  <si>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</si>
  <si>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</si>
  <si>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</si>
  <si>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</si>
  <si>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</si>
  <si>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</si>
  <si>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</si>
  <si>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</si>
  <si>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</si>
  <si>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</si>
  <si>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</si>
  <si>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</si>
  <si>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</si>
  <si>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</si>
  <si>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</si>
  <si>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</si>
  <si>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</si>
  <si>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</si>
  <si>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</si>
  <si>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</si>
  <si>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</si>
  <si>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</si>
  <si>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</si>
  <si>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</si>
  <si>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</si>
  <si>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</si>
  <si>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</si>
  <si>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</si>
  <si>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</si>
  <si>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</si>
  <si>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</si>
  <si>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</si>
  <si>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</si>
  <si>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</si>
  <si>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</si>
  <si>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</si>
  <si>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</si>
  <si>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</si>
  <si>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</si>
  <si>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</si>
  <si>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</si>
  <si>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</si>
  <si>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</si>
  <si>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</si>
  <si>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</si>
  <si>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</si>
  <si>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</si>
  <si>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</si>
  <si>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</si>
  <si>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</si>
  <si>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</si>
  <si>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</si>
  <si>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</si>
  <si>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</si>
  <si>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</si>
  <si>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</si>
  <si>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</si>
  <si>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</si>
  <si>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</si>
  <si>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</si>
  <si>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</si>
  <si>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</si>
  <si>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</si>
  <si>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</si>
  <si>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</si>
  <si>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</si>
  <si>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</si>
  <si>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</si>
  <si>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</si>
  <si>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</si>
  <si>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</si>
  <si>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</si>
  <si>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</si>
  <si>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</si>
  <si>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</si>
  <si>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</si>
  <si>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</si>
  <si>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</si>
  <si>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</si>
  <si>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</si>
  <si>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</si>
  <si>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</si>
  <si>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</si>
  <si>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</si>
  <si>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</si>
  <si>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</si>
  <si>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</si>
  <si>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</si>
  <si>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</si>
  <si>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</si>
  <si>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</si>
  <si>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</si>
  <si>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</si>
  <si>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</si>
  <si>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</si>
  <si>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</si>
  <si>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</si>
  <si>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</si>
  <si>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</si>
  <si>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</si>
  <si>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</si>
  <si>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</si>
  <si>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</si>
  <si>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</si>
  <si>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</si>
  <si>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</si>
  <si>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</si>
  <si>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</si>
  <si>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</si>
  <si>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</si>
  <si>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</si>
  <si>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</si>
  <si>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</si>
  <si>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</si>
  <si>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</si>
  <si>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</si>
  <si>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</si>
  <si>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</si>
  <si>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</si>
  <si>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</si>
  <si>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</si>
  <si>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</si>
  <si>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</si>
  <si>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</si>
  <si>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</si>
  <si>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</si>
  <si>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</si>
  <si>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</si>
  <si>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</si>
  <si>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</si>
  <si>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</si>
  <si>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</si>
  <si>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</si>
  <si>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</si>
  <si>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</si>
  <si>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</si>
  <si>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</si>
  <si>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</si>
  <si>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</si>
  <si>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</si>
  <si>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</si>
  <si>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</si>
  <si>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</si>
  <si>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</si>
  <si>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</si>
  <si>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</si>
  <si>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</si>
  <si>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</si>
  <si>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</si>
  <si>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</si>
  <si>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</si>
  <si>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</si>
  <si>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</si>
  <si>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</si>
  <si>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</si>
  <si>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</si>
  <si>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</si>
  <si>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</si>
  <si>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</si>
  <si>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</si>
  <si>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</si>
  <si>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</si>
  <si>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</si>
  <si>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</si>
  <si>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</si>
  <si>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</si>
  <si>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</si>
  <si>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</si>
  <si>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</si>
  <si>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</si>
  <si>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</si>
  <si>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</si>
  <si>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</si>
  <si>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</si>
  <si>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</si>
  <si>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</si>
  <si>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</si>
  <si>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</si>
  <si>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</si>
  <si>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</si>
  <si>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</si>
  <si>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</si>
  <si>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</si>
  <si>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</si>
  <si>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</si>
  <si>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</si>
  <si>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</si>
  <si>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</si>
  <si>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</si>
  <si>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</si>
  <si>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</si>
  <si>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</si>
  <si>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</si>
  <si>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</si>
  <si>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</si>
  <si>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</si>
  <si>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</si>
  <si>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</si>
  <si>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</si>
  <si>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</si>
  <si>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</si>
  <si>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</si>
  <si>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</si>
  <si>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</si>
  <si>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</si>
  <si>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</si>
  <si>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</si>
  <si>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</si>
  <si>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</si>
  <si>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</si>
  <si>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</si>
  <si>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</si>
  <si>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</si>
  <si>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</si>
  <si>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</si>
  <si>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</si>
  <si>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</si>
  <si>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</si>
  <si>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</si>
  <si>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</si>
  <si>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</si>
  <si>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</si>
  <si>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</si>
  <si>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</si>
  <si>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</si>
  <si>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</si>
  <si>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</si>
  <si>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</si>
  <si>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</si>
  <si>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</si>
  <si>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</si>
  <si>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</si>
  <si>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</si>
  <si>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</si>
  <si>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</si>
  <si>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</si>
  <si>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</si>
  <si>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</si>
  <si>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</si>
  <si>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</si>
  <si>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</si>
  <si>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</si>
  <si>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</si>
  <si>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</si>
  <si>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</si>
  <si>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</si>
  <si>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</si>
  <si>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</si>
  <si>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</si>
  <si>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</si>
  <si>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</si>
  <si>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</si>
  <si>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</si>
  <si>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</si>
  <si>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</si>
  <si>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</si>
  <si>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</si>
  <si>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</si>
  <si>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</si>
  <si>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</si>
  <si>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</si>
  <si>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</si>
  <si>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</si>
  <si>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</si>
  <si>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</si>
  <si>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</si>
  <si>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</si>
  <si>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</si>
  <si>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</si>
  <si>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</si>
  <si>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</si>
  <si>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</si>
  <si>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</si>
  <si>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</si>
  <si>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</si>
  <si>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</si>
  <si>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</si>
  <si>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</si>
  <si>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</si>
  <si>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</si>
  <si>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</si>
  <si>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</si>
  <si>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</si>
  <si>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</si>
  <si>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</si>
  <si>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</si>
  <si>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</si>
  <si>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</si>
  <si>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</si>
  <si>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</si>
  <si>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</si>
  <si>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</si>
  <si>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</si>
  <si>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</si>
  <si>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</si>
  <si>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</si>
  <si>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</si>
  <si>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</si>
  <si>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</si>
  <si>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</si>
  <si>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</si>
  <si>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</si>
  <si>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</si>
  <si>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</si>
  <si>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</si>
  <si>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</si>
  <si>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</si>
  <si>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</si>
  <si>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</si>
  <si>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</si>
  <si>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</si>
  <si>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</si>
  <si>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</si>
  <si>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</si>
  <si>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</si>
  <si>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</si>
  <si>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</si>
  <si>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</si>
  <si>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</si>
  <si>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</si>
  <si>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</si>
  <si>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</si>
  <si>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</si>
  <si>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</si>
  <si>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</si>
  <si>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</si>
  <si>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</si>
  <si>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</si>
  <si>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</si>
  <si>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</si>
  <si>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</si>
  <si>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</si>
  <si>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</si>
  <si>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</si>
  <si>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</si>
  <si>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</si>
  <si>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</si>
  <si>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</si>
  <si>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</si>
  <si>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</si>
  <si>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</si>
  <si>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</si>
  <si>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</si>
  <si>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</si>
  <si>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</si>
  <si>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</si>
  <si>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</si>
  <si>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</si>
  <si>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</si>
  <si>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</si>
  <si>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</si>
  <si>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</si>
  <si>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</si>
  <si>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</si>
  <si>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</si>
  <si>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</si>
  <si>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</si>
  <si>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</si>
  <si>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</si>
  <si>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</si>
  <si>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</si>
  <si>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</si>
  <si>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</si>
  <si>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</si>
  <si>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</si>
  <si>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</si>
  <si>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</si>
  <si>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</si>
  <si>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</si>
  <si>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</si>
  <si>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</si>
  <si>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</si>
  <si>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</si>
  <si>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</si>
  <si>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</si>
  <si>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</si>
  <si>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</si>
  <si>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</si>
  <si>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</si>
  <si>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</si>
  <si>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</si>
  <si>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</si>
  <si>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</si>
  <si>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</si>
  <si>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</si>
  <si>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</si>
  <si>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</si>
  <si>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</si>
  <si>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</si>
  <si>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</si>
  <si>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</si>
  <si>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</si>
  <si>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</si>
  <si>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</si>
  <si>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</si>
  <si>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</si>
  <si>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</si>
  <si>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</si>
  <si>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</si>
  <si>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</si>
  <si>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</si>
  <si>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</si>
  <si>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</si>
  <si>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</si>
  <si>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</si>
  <si>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</si>
  <si>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</si>
  <si>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</si>
  <si>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</si>
  <si>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</si>
  <si>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</si>
  <si>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</si>
  <si>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</si>
  <si>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</si>
  <si>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</si>
  <si>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</si>
  <si>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</si>
  <si>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</si>
  <si>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</si>
  <si>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</si>
  <si>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</si>
  <si>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</si>
  <si>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</si>
  <si>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</si>
  <si>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</si>
  <si>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</si>
  <si>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</si>
  <si>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</si>
  <si>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</si>
  <si>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</si>
  <si>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</si>
  <si>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</si>
  <si>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</si>
  <si>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</si>
  <si>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</si>
  <si>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</si>
  <si>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</si>
  <si>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</si>
  <si>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</si>
  <si>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</si>
  <si>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</si>
  <si>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</si>
  <si>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</si>
  <si>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</si>
  <si>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</si>
  <si>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</si>
  <si>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</si>
  <si>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</si>
  <si>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</si>
  <si>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</si>
  <si>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</si>
  <si>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</si>
  <si>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</si>
  <si>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</si>
  <si>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</si>
  <si>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</si>
  <si>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</si>
  <si>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</si>
  <si>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</si>
  <si>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</si>
  <si>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</si>
  <si>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</si>
  <si>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</si>
  <si>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</si>
  <si>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</si>
  <si>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</si>
  <si>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</si>
  <si>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</si>
  <si>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</si>
  <si>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</si>
  <si>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</si>
  <si>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</si>
  <si>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</si>
  <si>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</si>
  <si>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</si>
  <si>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</si>
  <si>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</si>
  <si>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</si>
  <si>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</si>
  <si>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</si>
  <si>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</si>
  <si>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</si>
  <si>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</si>
  <si>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</si>
  <si>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</si>
  <si>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</si>
  <si>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</si>
  <si>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</si>
  <si>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</si>
  <si>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</si>
  <si>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</si>
  <si>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</si>
  <si>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</si>
  <si>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</si>
  <si>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</si>
  <si>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</si>
  <si>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</si>
  <si>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</si>
  <si>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</si>
  <si>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</si>
  <si>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</si>
  <si>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</si>
  <si>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</si>
  <si>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</si>
  <si>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</si>
  <si>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</si>
  <si>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</si>
  <si>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</si>
  <si>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</si>
  <si>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</si>
  <si>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</si>
  <si>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</si>
  <si>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</si>
  <si>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</si>
  <si>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</si>
  <si>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</si>
  <si>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</si>
  <si>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</si>
  <si>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</si>
  <si>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</si>
  <si>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</si>
  <si>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</si>
  <si>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</si>
  <si>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</si>
  <si>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</si>
  <si>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</si>
  <si>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</si>
  <si>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</si>
  <si>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</si>
  <si>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</si>
  <si>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</si>
  <si>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</si>
  <si>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</si>
  <si>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</si>
  <si>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</si>
  <si>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</si>
  <si>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</si>
  <si>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</si>
  <si>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</si>
  <si>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</si>
  <si>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</si>
  <si>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</si>
  <si>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</si>
  <si>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</si>
  <si>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</si>
  <si>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</si>
  <si>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</si>
  <si>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</si>
  <si>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</si>
  <si>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</si>
  <si>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</si>
  <si>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</si>
  <si>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</si>
  <si>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</si>
  <si>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</si>
  <si>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</si>
  <si>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</si>
  <si>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</si>
  <si>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</si>
  <si>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</si>
  <si>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</si>
  <si>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</si>
  <si>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</si>
  <si>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</si>
  <si>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</si>
  <si>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</si>
  <si>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</si>
  <si>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</si>
  <si>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</si>
  <si>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</si>
  <si>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</si>
  <si>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</si>
  <si>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</si>
  <si>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</si>
  <si>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</si>
  <si>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</si>
  <si>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</si>
  <si>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</si>
  <si>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</si>
  <si>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</si>
  <si>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</si>
  <si>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</si>
  <si>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</si>
  <si>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</si>
  <si>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</si>
  <si>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</si>
  <si>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</si>
  <si>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</si>
  <si>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</si>
  <si>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</si>
  <si>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</si>
  <si>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</si>
  <si>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</si>
  <si>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</si>
  <si>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</si>
  <si>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</si>
  <si>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</si>
  <si>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</si>
  <si>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</si>
  <si>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</si>
  <si>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</si>
  <si>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</si>
  <si>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</si>
  <si>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</si>
  <si>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</si>
  <si>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</si>
  <si>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</si>
  <si>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</si>
  <si>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</si>
  <si>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</si>
  <si>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</si>
  <si>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</si>
  <si>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</si>
  <si>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</si>
  <si>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</si>
  <si>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</si>
  <si>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</si>
  <si>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</si>
  <si>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</si>
  <si>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</si>
  <si>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</si>
  <si>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</si>
  <si>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</si>
  <si>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</si>
  <si>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</si>
  <si>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</si>
  <si>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</si>
  <si>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</si>
  <si>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</si>
  <si>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</si>
  <si>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</si>
  <si>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</si>
  <si>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</si>
  <si>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</si>
  <si>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</si>
  <si>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</si>
  <si>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</si>
  <si>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</si>
  <si>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</si>
  <si>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</si>
  <si>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</si>
  <si>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</si>
  <si>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</si>
  <si>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</si>
  <si>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</si>
  <si>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</si>
  <si>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</si>
  <si>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</si>
  <si>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</si>
  <si>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</si>
  <si>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</si>
  <si>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</si>
  <si>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</si>
  <si>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</si>
  <si>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</si>
  <si>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</si>
  <si>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</si>
  <si>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</si>
  <si>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</si>
  <si>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</si>
  <si>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</si>
  <si>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</si>
  <si>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</si>
  <si>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</si>
  <si>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</si>
  <si>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</si>
  <si>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</si>
  <si>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</si>
  <si>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</si>
  <si>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</si>
  <si>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</si>
  <si>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</si>
  <si>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</si>
  <si>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</si>
  <si>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</si>
  <si>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</si>
  <si>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</si>
  <si>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</si>
  <si>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</si>
  <si>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</si>
  <si>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</si>
  <si>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</si>
  <si>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</si>
  <si>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</si>
  <si>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</si>
  <si>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</si>
  <si>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</si>
  <si>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</si>
  <si>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</si>
  <si>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</si>
  <si>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</si>
  <si>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</si>
  <si>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</si>
  <si>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</si>
  <si>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</si>
  <si>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</si>
  <si>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</si>
  <si>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</si>
  <si>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</si>
  <si>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</si>
  <si>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</si>
  <si>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</si>
  <si>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</si>
  <si>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</si>
  <si>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</si>
  <si>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</si>
  <si>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</si>
  <si>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</si>
  <si>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</si>
  <si>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</si>
  <si>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</si>
  <si>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</si>
  <si>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</si>
  <si>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</si>
  <si>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</si>
  <si>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</si>
  <si>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</si>
  <si>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</si>
  <si>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</si>
  <si>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</si>
  <si>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</si>
  <si>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</si>
  <si>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</si>
  <si>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</si>
  <si>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</si>
  <si>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</si>
  <si>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</si>
  <si>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</si>
  <si>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</si>
  <si>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</si>
  <si>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</si>
  <si>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</si>
  <si>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</si>
  <si>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</si>
  <si>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</si>
  <si>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</si>
  <si>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</si>
  <si>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</si>
  <si>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</si>
  <si>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</si>
  <si>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</si>
  <si>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</si>
  <si>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</si>
  <si>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</si>
  <si>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</si>
  <si>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</si>
  <si>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</si>
  <si>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</si>
  <si>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</si>
  <si>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</si>
  <si>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</si>
  <si>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</si>
  <si>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</si>
  <si>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</si>
  <si>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</si>
  <si>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</si>
  <si>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</si>
  <si>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</si>
  <si>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</si>
  <si>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</si>
  <si>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</si>
  <si>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</si>
  <si>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</si>
  <si>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</si>
  <si>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</si>
  <si>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</si>
  <si>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</si>
  <si>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</si>
  <si>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</si>
  <si>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</si>
  <si>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</si>
  <si>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</si>
  <si>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</si>
  <si>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</si>
  <si>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</si>
  <si>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</si>
  <si>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</si>
  <si>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</si>
  <si>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</si>
  <si>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</si>
  <si>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</si>
  <si>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</si>
  <si>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</si>
  <si>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</si>
  <si>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</si>
  <si>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</si>
  <si>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</si>
  <si>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</si>
  <si>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</si>
  <si>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</si>
  <si>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</si>
  <si>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</si>
  <si>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</si>
  <si>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</si>
  <si>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</si>
  <si>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</si>
  <si>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</si>
  <si>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</si>
  <si>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</si>
  <si>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</si>
  <si>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</si>
  <si>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</si>
  <si>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</si>
  <si>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</si>
  <si>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</si>
  <si>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</si>
  <si>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</si>
  <si>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</si>
  <si>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</si>
  <si>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</si>
  <si>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</si>
  <si>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</si>
  <si>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</si>
  <si>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</si>
  <si>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</si>
  <si>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</si>
  <si>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</si>
  <si>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</si>
  <si>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</si>
  <si>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</si>
  <si>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</si>
  <si>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</si>
  <si>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</si>
  <si>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</si>
  <si>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</si>
  <si>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</si>
  <si>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</si>
  <si>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</si>
  <si>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</si>
  <si>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</si>
  <si>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</si>
  <si>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</si>
  <si>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</si>
  <si>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</si>
  <si>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</si>
  <si>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</si>
  <si>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</si>
  <si>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</si>
  <si>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</si>
  <si>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</si>
  <si>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</si>
  <si>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</si>
  <si>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</si>
  <si>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</si>
  <si>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</si>
  <si>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</si>
  <si>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</si>
  <si>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</si>
  <si>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</si>
  <si>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</si>
  <si>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</si>
  <si>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</si>
  <si>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</si>
  <si>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</si>
  <si>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</si>
  <si>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</si>
  <si>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</si>
  <si>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</si>
  <si>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</si>
  <si>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</si>
  <si>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</si>
  <si>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</si>
  <si>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</si>
  <si>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</si>
  <si>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</si>
  <si>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</si>
  <si>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</si>
  <si>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</si>
  <si>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</si>
  <si>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</si>
  <si>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</si>
  <si>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</si>
  <si>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</si>
  <si>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</si>
  <si>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</si>
  <si>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</si>
  <si>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</si>
  <si>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</si>
  <si>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</si>
  <si>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</si>
  <si>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</si>
  <si>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</si>
  <si>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</si>
  <si>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</si>
  <si>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</si>
  <si>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</si>
  <si>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</si>
  <si>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</si>
  <si>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</si>
  <si>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</si>
  <si>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</si>
  <si>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</si>
  <si>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</si>
  <si>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</si>
  <si>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</si>
  <si>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</si>
  <si>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</si>
  <si>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</si>
  <si>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</si>
  <si>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</si>
  <si>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</si>
  <si>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</si>
  <si>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</si>
  <si>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</si>
  <si>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</si>
  <si>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</si>
  <si>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</si>
  <si>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</si>
  <si>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</si>
  <si>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</si>
  <si>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</si>
  <si>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</si>
  <si>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</si>
  <si>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</si>
  <si>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</si>
  <si>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</si>
  <si>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</si>
  <si>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</si>
  <si>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</si>
  <si>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</si>
  <si>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</si>
  <si>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</si>
  <si>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</si>
  <si>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</si>
  <si>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</si>
  <si>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</si>
  <si>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</si>
  <si>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</si>
  <si>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</si>
  <si>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</si>
  <si>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</si>
  <si>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</si>
  <si>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</si>
  <si>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</si>
  <si>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</si>
  <si>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</si>
  <si>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</si>
  <si>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</si>
  <si>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</si>
  <si>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</si>
  <si>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</si>
  <si>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</si>
  <si>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</si>
  <si>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</si>
  <si>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</si>
  <si>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</si>
  <si>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</si>
  <si>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</si>
  <si>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</si>
  <si>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</si>
  <si>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</si>
  <si>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</si>
  <si>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</si>
  <si>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</si>
  <si>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</si>
  <si>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</si>
  <si>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</si>
  <si>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</si>
  <si>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</si>
  <si>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</si>
  <si>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</si>
  <si>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</si>
  <si>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</si>
  <si>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</si>
  <si>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</si>
  <si>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</si>
  <si>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</si>
  <si>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</si>
  <si>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</si>
  <si>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</si>
  <si>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</si>
  <si>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</si>
  <si>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</si>
  <si>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</si>
  <si>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</si>
  <si>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</si>
  <si>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</si>
  <si>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</si>
  <si>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</si>
  <si>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</si>
  <si>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</si>
  <si>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</si>
  <si>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</si>
  <si>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</si>
  <si>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</si>
  <si>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</si>
  <si>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</si>
  <si>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</si>
  <si>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</si>
  <si>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</si>
  <si>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</si>
  <si>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</si>
  <si>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</si>
  <si>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</si>
  <si>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</si>
  <si>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</si>
  <si>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</si>
  <si>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</si>
  <si>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</si>
  <si>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</si>
  <si>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</si>
  <si>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</si>
  <si>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</si>
  <si>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</si>
  <si>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</si>
  <si>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</si>
  <si>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</si>
  <si>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</si>
  <si>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</si>
  <si>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</si>
  <si>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</si>
  <si>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</si>
  <si>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</si>
  <si>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</si>
  <si>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</si>
  <si>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</si>
  <si>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</si>
  <si>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</si>
  <si>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</si>
  <si>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</si>
  <si>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</si>
  <si>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</si>
  <si>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</si>
  <si>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</si>
  <si>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</si>
  <si>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</si>
  <si>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</si>
  <si>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</si>
  <si>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</si>
  <si>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</si>
  <si>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</si>
  <si>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</si>
  <si>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</si>
  <si>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</si>
  <si>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</si>
  <si>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</si>
  <si>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</si>
  <si>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</si>
  <si>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</si>
  <si>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</si>
  <si>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</si>
  <si>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</si>
  <si>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</si>
  <si>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</si>
  <si>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</si>
  <si>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</si>
  <si>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</si>
  <si>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</si>
  <si>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</si>
  <si>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</si>
  <si>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</si>
  <si>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</si>
  <si>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</si>
  <si>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</si>
  <si>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</si>
  <si>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</si>
  <si>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</si>
  <si>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</si>
  <si>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</si>
  <si>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</si>
  <si>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</si>
  <si>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</si>
  <si>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</si>
  <si>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</si>
  <si>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</si>
  <si>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</si>
  <si>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</si>
  <si>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</si>
  <si>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</si>
  <si>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</si>
  <si>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</si>
  <si>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</si>
  <si>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</si>
  <si>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</si>
  <si>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</si>
  <si>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</si>
  <si>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</si>
  <si>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</si>
  <si>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</si>
  <si>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</si>
  <si>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</si>
  <si>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</si>
  <si>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</si>
  <si>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</si>
  <si>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</si>
  <si>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</si>
  <si>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</si>
  <si>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</si>
  <si>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</si>
  <si>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</si>
  <si>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</si>
  <si>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</si>
  <si>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</si>
  <si>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</si>
  <si>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</si>
  <si>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</si>
  <si>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</si>
  <si>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</si>
  <si>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</si>
  <si>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</si>
  <si>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</si>
  <si>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</si>
  <si>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</si>
  <si>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</si>
  <si>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</si>
  <si>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</si>
  <si>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</si>
  <si>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</si>
  <si>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</si>
  <si>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</si>
  <si>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</si>
  <si>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</si>
  <si>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</si>
  <si>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</si>
  <si>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</si>
  <si>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</si>
  <si>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</si>
  <si>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</si>
  <si>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</si>
  <si>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</si>
  <si>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</si>
  <si>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</si>
  <si>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</si>
  <si>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</si>
  <si>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</si>
  <si>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</si>
  <si>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</si>
  <si>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</si>
  <si>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</si>
  <si>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</si>
  <si>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</si>
  <si>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</si>
  <si>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</si>
  <si>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</si>
  <si>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</si>
  <si>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</si>
  <si>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</si>
  <si>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</si>
  <si>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</si>
  <si>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</si>
  <si>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</si>
  <si>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</si>
  <si>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</si>
  <si>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</si>
  <si>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</si>
  <si>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</si>
  <si>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</si>
  <si>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</si>
  <si>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</si>
  <si>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</si>
  <si>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</si>
  <si>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</si>
  <si>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</si>
  <si>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</si>
  <si>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</si>
  <si>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</si>
  <si>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</si>
  <si>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</si>
  <si>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</si>
  <si>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</si>
  <si>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</si>
  <si>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</si>
  <si>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</si>
  <si>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</si>
  <si>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</si>
  <si>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</si>
  <si>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</si>
  <si>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</si>
  <si>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</si>
  <si>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</si>
  <si>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</si>
  <si>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</si>
  <si>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</si>
  <si>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</si>
  <si>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</si>
  <si>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</si>
  <si>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</si>
  <si>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</si>
  <si>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</si>
  <si>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</si>
  <si>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</si>
  <si>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</si>
  <si>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</si>
  <si>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</si>
  <si>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</si>
  <si>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</si>
  <si>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</si>
  <si>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</si>
  <si>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</si>
  <si>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</si>
  <si>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</si>
  <si>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</si>
  <si>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</si>
  <si>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</si>
  <si>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</si>
  <si>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</si>
  <si>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</si>
  <si>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</si>
  <si>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</si>
  <si>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</si>
  <si>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</si>
  <si>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</si>
  <si>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</si>
  <si>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</si>
  <si>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</si>
  <si>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</si>
  <si>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</si>
  <si>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</si>
  <si>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</si>
  <si>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</si>
  <si>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</si>
  <si>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</si>
  <si>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</si>
  <si>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</si>
  <si>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</si>
  <si>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</si>
  <si>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</si>
  <si>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</si>
  <si>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</si>
  <si>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</si>
  <si>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</si>
  <si>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</si>
  <si>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</si>
  <si>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</si>
  <si>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</si>
  <si>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</si>
  <si>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</si>
  <si>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</si>
  <si>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</si>
  <si>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</si>
  <si>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</si>
  <si>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</si>
  <si>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</si>
  <si>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</si>
  <si>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</si>
  <si>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</si>
  <si>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</si>
  <si>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</si>
  <si>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</si>
  <si>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</si>
  <si>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</si>
  <si>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</si>
  <si>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</si>
  <si>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</si>
  <si>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</si>
  <si>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</si>
  <si>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</si>
  <si>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</si>
  <si>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</si>
  <si>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</si>
  <si>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</si>
  <si>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</si>
  <si>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</si>
  <si>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</si>
  <si>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</si>
  <si>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</si>
  <si>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</si>
  <si>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</si>
  <si>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</si>
  <si>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</si>
  <si>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</si>
  <si>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</si>
  <si>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</si>
  <si>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</si>
  <si>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</si>
  <si>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</si>
  <si>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</si>
  <si>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</si>
  <si>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</si>
  <si>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</si>
  <si>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</si>
  <si>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</si>
  <si>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</si>
  <si>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</si>
  <si>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</si>
  <si>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</si>
  <si>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</si>
  <si>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</si>
  <si>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</si>
  <si>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</si>
  <si>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</si>
  <si>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</si>
  <si>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</si>
  <si>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</si>
  <si>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</si>
  <si>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</si>
  <si>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</si>
  <si>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</si>
  <si>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</si>
  <si>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</si>
  <si>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</si>
  <si>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</si>
  <si>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</si>
  <si>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</si>
  <si>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</si>
  <si>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</si>
  <si>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</si>
  <si>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</si>
  <si>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</si>
  <si>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</si>
  <si>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</si>
  <si>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</si>
  <si>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</si>
  <si>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</si>
  <si>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</si>
  <si>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</si>
  <si>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</si>
  <si>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</si>
  <si>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</si>
  <si>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</si>
  <si>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</si>
  <si>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</si>
  <si>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</si>
  <si>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</si>
  <si>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</si>
  <si>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</si>
  <si>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</si>
  <si>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</si>
  <si>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</si>
  <si>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</si>
  <si>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</si>
  <si>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</si>
  <si>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</si>
  <si>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</si>
  <si>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</si>
  <si>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</si>
  <si>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</si>
  <si>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</si>
  <si>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</si>
  <si>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</si>
  <si>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</si>
  <si>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</si>
  <si>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</si>
  <si>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</si>
  <si>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</si>
  <si>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</si>
  <si>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</si>
  <si>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</si>
  <si>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</si>
  <si>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</si>
  <si>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</si>
  <si>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</si>
  <si>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</si>
  <si>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</si>
  <si>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</si>
  <si>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</si>
  <si>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</si>
  <si>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</si>
  <si>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</si>
  <si>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</si>
  <si>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</si>
  <si>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</si>
  <si>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</si>
  <si>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</si>
  <si>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</si>
  <si>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</si>
  <si>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</si>
  <si>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</si>
  <si>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</si>
  <si>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</si>
  <si>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</si>
  <si>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</si>
  <si>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</si>
  <si>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</si>
  <si>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</si>
  <si>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</si>
  <si>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</si>
  <si>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</si>
  <si>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</si>
  <si>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</si>
  <si>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</si>
  <si>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</si>
  <si>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</si>
  <si>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</si>
  <si>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</si>
  <si>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</si>
  <si>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</si>
  <si>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</si>
  <si>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</si>
  <si>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</si>
  <si>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</si>
  <si>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</si>
  <si>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</si>
  <si>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</si>
  <si>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</si>
  <si>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</si>
  <si>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</si>
  <si>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</si>
  <si>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</si>
  <si>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</si>
  <si>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</si>
  <si>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</si>
  <si>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</si>
  <si>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</si>
  <si>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</si>
  <si>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</si>
  <si>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</si>
  <si>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</si>
  <si>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</si>
  <si>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</si>
  <si>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</si>
  <si>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</si>
  <si>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</si>
  <si>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</si>
  <si>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</si>
  <si>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</si>
  <si>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</si>
  <si>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</si>
  <si>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</si>
  <si>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</si>
  <si>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</si>
  <si>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</si>
  <si>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</si>
  <si>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</si>
  <si>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</si>
  <si>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</si>
  <si>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</si>
  <si>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</si>
  <si>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</si>
  <si>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</si>
  <si>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</si>
  <si>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</si>
  <si>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</si>
  <si>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</si>
  <si>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</si>
  <si>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</si>
  <si>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</si>
  <si>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</si>
  <si>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</si>
  <si>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</si>
  <si>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</si>
  <si>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</si>
  <si>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</si>
  <si>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</si>
  <si>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</si>
  <si>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</si>
  <si>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</si>
  <si>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</si>
  <si>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</si>
  <si>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</si>
  <si>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</si>
  <si>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</si>
  <si>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</si>
  <si>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</si>
  <si>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</si>
  <si>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</si>
  <si>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</si>
  <si>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</si>
  <si>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</si>
  <si>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</si>
  <si>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</si>
  <si>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</si>
  <si>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</si>
  <si>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</si>
  <si>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</si>
  <si>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</si>
  <si>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</si>
  <si>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</si>
  <si>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</si>
  <si>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</si>
  <si>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</si>
  <si>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</si>
  <si>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</si>
  <si>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</si>
  <si>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</si>
  <si>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</si>
  <si>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</si>
  <si>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</si>
  <si>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</si>
  <si>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</si>
  <si>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</si>
  <si>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</si>
  <si>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</si>
  <si>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</si>
  <si>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</si>
  <si>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</si>
  <si>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</si>
  <si>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</si>
  <si>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</si>
  <si>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</si>
  <si>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</si>
  <si>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</si>
  <si>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</si>
  <si>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</si>
  <si>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</si>
  <si>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</si>
  <si>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</si>
  <si>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</si>
  <si>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</si>
  <si>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</si>
  <si>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</si>
  <si>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</si>
  <si>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</si>
  <si>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</si>
  <si>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</si>
  <si>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</si>
  <si>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</si>
  <si>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</si>
  <si>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</si>
  <si>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</si>
  <si>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</si>
  <si>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</si>
  <si>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</si>
  <si>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</si>
  <si>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</si>
  <si>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</si>
  <si>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</si>
  <si>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</si>
  <si>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</si>
  <si>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</si>
  <si>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</si>
  <si>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</si>
  <si>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</si>
  <si>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</si>
  <si>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</si>
  <si>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</si>
  <si>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</si>
  <si>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</si>
  <si>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</si>
  <si>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</si>
  <si>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</si>
  <si>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</si>
  <si>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</si>
  <si>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</si>
  <si>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</si>
  <si>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</si>
  <si>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</si>
  <si>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</si>
  <si>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</si>
  <si>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</si>
  <si>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</si>
  <si>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</si>
  <si>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</si>
  <si>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</si>
  <si>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</si>
  <si>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</si>
  <si>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</si>
  <si>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</si>
  <si>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</si>
  <si>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</si>
  <si>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</si>
  <si>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</si>
  <si>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</si>
  <si>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</si>
  <si>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</si>
  <si>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</si>
  <si>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</si>
  <si>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</si>
  <si>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</si>
  <si>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</si>
  <si>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</si>
  <si>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</si>
  <si>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</si>
  <si>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</si>
  <si>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</si>
  <si>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</si>
  <si>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</si>
  <si>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</si>
  <si>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</si>
  <si>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</si>
  <si>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</si>
  <si>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</si>
  <si>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</si>
  <si>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</si>
  <si>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</si>
  <si>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</si>
  <si>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</si>
  <si>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</si>
  <si>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</si>
  <si>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</si>
  <si>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</si>
  <si>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</si>
  <si>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</si>
  <si>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</si>
  <si>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</si>
  <si>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</si>
  <si>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</si>
  <si>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</si>
  <si>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</si>
  <si>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</si>
  <si>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</si>
  <si>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</si>
  <si>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</si>
  <si>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</si>
  <si>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</si>
  <si>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</si>
  <si>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</si>
  <si>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</si>
  <si>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</si>
  <si>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</si>
  <si>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</si>
  <si>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</si>
  <si>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</si>
  <si>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</si>
  <si>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</si>
  <si>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</si>
  <si>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</si>
  <si>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</si>
  <si>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</si>
  <si>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</si>
  <si>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</si>
  <si>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</si>
  <si>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</si>
  <si>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</si>
  <si>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</si>
  <si>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</si>
  <si>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</si>
  <si>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</si>
  <si>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</si>
  <si>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</si>
  <si>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</si>
  <si>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</si>
  <si>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</si>
  <si>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</si>
  <si>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</si>
  <si>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</si>
  <si>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</si>
  <si>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</si>
  <si>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</si>
  <si>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</si>
  <si>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</si>
  <si>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</si>
  <si>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</si>
  <si>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</si>
  <si>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</si>
  <si>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</si>
  <si>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</si>
  <si>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</si>
  <si>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</si>
  <si>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</si>
  <si>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</si>
  <si>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</si>
  <si>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</si>
  <si>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</si>
  <si>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</si>
  <si>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</si>
  <si>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</si>
  <si>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</si>
  <si>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</si>
  <si>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</si>
  <si>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</si>
  <si>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</si>
  <si>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</si>
  <si>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</si>
  <si>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</si>
  <si>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</si>
  <si>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</si>
  <si>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</si>
  <si>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</si>
  <si>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</si>
  <si>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</si>
  <si>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</si>
  <si>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</si>
  <si>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</si>
  <si>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</si>
  <si>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</si>
  <si>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</si>
  <si>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</si>
  <si>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</si>
  <si>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</si>
  <si>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</si>
  <si>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</si>
  <si>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</si>
  <si>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</si>
  <si>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</si>
  <si>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</si>
  <si>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</si>
  <si>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</si>
  <si>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</si>
  <si>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</si>
  <si>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</si>
  <si>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</si>
  <si>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</si>
  <si>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</si>
  <si>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</si>
  <si>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</si>
  <si>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</si>
  <si>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</si>
  <si>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</si>
  <si>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</si>
  <si>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</si>
  <si>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</si>
  <si>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</si>
  <si>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</si>
  <si>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</si>
  <si>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</si>
  <si>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</si>
  <si>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</si>
  <si>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</si>
  <si>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</si>
  <si>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</si>
  <si>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</si>
  <si>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</si>
  <si>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</si>
  <si>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</si>
  <si>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</si>
  <si>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</si>
  <si>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</si>
  <si>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</si>
  <si>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</si>
  <si>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</si>
  <si>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</si>
  <si>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</si>
  <si>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</si>
  <si>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</si>
  <si>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</si>
  <si>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</si>
  <si>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</si>
  <si>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</si>
  <si>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</si>
  <si>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</si>
  <si>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</si>
  <si>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</si>
  <si>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</si>
  <si>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</si>
  <si>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</si>
  <si>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</si>
  <si>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</si>
  <si>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</si>
  <si>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</si>
  <si>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</si>
  <si>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</si>
  <si>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</si>
  <si>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</si>
  <si>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</si>
  <si>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</si>
  <si>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</si>
  <si>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</si>
  <si>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</si>
  <si>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</si>
  <si>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</si>
  <si>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</si>
  <si>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</si>
  <si>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</si>
  <si>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</si>
  <si>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</si>
  <si>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</si>
  <si>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</si>
  <si>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</si>
  <si>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</si>
  <si>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</si>
  <si>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</si>
  <si>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</si>
  <si>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</si>
  <si>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</si>
  <si>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</si>
  <si>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</si>
  <si>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</si>
  <si>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</si>
  <si>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</si>
  <si>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</si>
  <si>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</si>
  <si>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</si>
  <si>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</si>
  <si>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</si>
  <si>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</si>
  <si>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</si>
  <si>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</si>
  <si>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</si>
  <si>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</si>
  <si>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</si>
  <si>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</si>
  <si>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</si>
  <si>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</si>
  <si>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</si>
  <si>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</si>
  <si>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</si>
  <si>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</si>
  <si>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</si>
  <si>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</si>
  <si>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</si>
  <si>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</si>
  <si>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</si>
  <si>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</si>
  <si>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</si>
  <si>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</si>
  <si>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</si>
  <si>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</si>
  <si>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</si>
  <si>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</si>
  <si>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</si>
  <si>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</si>
  <si>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</si>
  <si>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</si>
  <si>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</si>
  <si>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</si>
  <si>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</si>
  <si>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</si>
  <si>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</si>
  <si>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</si>
  <si>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</si>
  <si>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</si>
  <si>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</si>
  <si>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</si>
  <si>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</si>
  <si>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</si>
  <si>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</si>
  <si>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</si>
  <si>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</si>
  <si>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</si>
  <si>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</si>
  <si>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</si>
  <si>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</si>
  <si>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</si>
  <si>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</si>
  <si>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</si>
  <si>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</si>
  <si>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</si>
  <si>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</si>
  <si>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</si>
  <si>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</si>
  <si>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</si>
  <si>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</si>
  <si>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</si>
  <si>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</si>
  <si>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</si>
  <si>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</si>
  <si>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</si>
  <si>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</si>
  <si>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</si>
  <si>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</si>
  <si>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</si>
  <si>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</si>
  <si>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</si>
  <si>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</si>
  <si>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</si>
  <si>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</si>
  <si>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</si>
  <si>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</si>
  <si>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</si>
  <si>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</si>
  <si>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</si>
  <si>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</si>
  <si>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</si>
  <si>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</si>
  <si>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</si>
  <si>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</si>
  <si>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</si>
  <si>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</si>
  <si>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</si>
  <si>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</si>
  <si>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</si>
  <si>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</si>
  <si>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</si>
  <si>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</si>
  <si>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</si>
  <si>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</si>
  <si>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</si>
  <si>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</si>
  <si>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</si>
  <si>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</si>
  <si>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</si>
  <si>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</si>
  <si>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</si>
  <si>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</si>
  <si>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</si>
  <si>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</si>
  <si>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</si>
  <si>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</si>
  <si>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</si>
  <si>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</si>
  <si>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</si>
  <si>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</si>
  <si>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</si>
  <si>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</si>
  <si>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</si>
  <si>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</si>
  <si>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</si>
  <si>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</si>
  <si>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</si>
  <si>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</si>
  <si>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</si>
  <si>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</si>
  <si>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</si>
  <si>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</si>
  <si>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</si>
  <si>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</si>
  <si>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</si>
  <si>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</si>
  <si>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</si>
  <si>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</si>
  <si>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</si>
  <si>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</si>
  <si>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</si>
  <si>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</si>
  <si>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</si>
  <si>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</si>
  <si>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</si>
  <si>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</si>
  <si>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</si>
  <si>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</si>
  <si>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</si>
  <si>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</si>
  <si>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</si>
  <si>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</si>
  <si>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</si>
  <si>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</si>
  <si>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</si>
  <si>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</si>
  <si>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</si>
  <si>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</si>
  <si>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</si>
  <si>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</si>
  <si>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</si>
  <si>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</si>
  <si>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</si>
  <si>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</si>
  <si>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</si>
  <si>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</si>
  <si>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</si>
  <si>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</si>
  <si>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</si>
  <si>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</si>
  <si>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</si>
  <si>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</si>
  <si>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</si>
  <si>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</si>
  <si>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</si>
  <si>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</si>
  <si>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</si>
  <si>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</si>
  <si>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</si>
  <si>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</si>
  <si>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</si>
  <si>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</si>
  <si>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</si>
  <si>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</si>
  <si>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</si>
  <si>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</si>
  <si>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</si>
  <si>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</si>
  <si>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</si>
  <si>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</si>
  <si>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</si>
  <si>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</si>
  <si>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</si>
  <si>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</si>
  <si>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</si>
  <si>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</si>
  <si>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</si>
  <si>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</si>
  <si>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</si>
  <si>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</si>
  <si>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</si>
  <si>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</si>
  <si>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</si>
  <si>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</si>
  <si>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</si>
  <si>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</si>
  <si>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</si>
  <si>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</si>
  <si>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</si>
  <si>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</si>
  <si>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</si>
  <si>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</si>
  <si>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</si>
  <si>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</si>
  <si>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</si>
  <si>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</si>
  <si>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</si>
  <si>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</si>
  <si>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</si>
  <si>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</si>
  <si>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</si>
  <si>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</si>
  <si>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</si>
  <si>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</si>
  <si>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</si>
  <si>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</si>
  <si>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</si>
  <si>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</si>
  <si>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</si>
  <si>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</si>
  <si>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</si>
  <si>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</si>
  <si>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</si>
  <si>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</si>
  <si>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</si>
  <si>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</si>
  <si>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</si>
  <si>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</si>
  <si>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</si>
  <si>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</si>
  <si>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</si>
  <si>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</si>
  <si>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</si>
  <si>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</si>
  <si>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</si>
  <si>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</si>
  <si>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</si>
  <si>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</si>
  <si>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</si>
  <si>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</si>
  <si>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</si>
  <si>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</si>
  <si>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</si>
  <si>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</si>
  <si>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</si>
  <si>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</si>
  <si>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</si>
  <si>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</si>
  <si>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</si>
  <si>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</si>
  <si>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</si>
  <si>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</si>
  <si>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</si>
  <si>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</si>
  <si>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</si>
  <si>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</si>
  <si>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</si>
  <si>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</si>
  <si>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</si>
  <si>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</si>
  <si>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</si>
  <si>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</si>
  <si>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</si>
  <si>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</si>
  <si>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</si>
  <si>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</si>
  <si>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</si>
  <si>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</si>
  <si>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</si>
  <si>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</si>
  <si>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</si>
  <si>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</si>
  <si>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</si>
  <si>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</si>
  <si>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</si>
  <si>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</si>
  <si>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</si>
  <si>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</si>
  <si>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</si>
  <si>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</si>
  <si>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</si>
  <si>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</si>
  <si>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</si>
  <si>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</si>
  <si>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</si>
  <si>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</si>
  <si>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</si>
  <si>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</si>
  <si>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</si>
  <si>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</si>
  <si>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</si>
  <si>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</si>
  <si>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</si>
  <si>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</si>
  <si>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</si>
  <si>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</si>
  <si>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</si>
  <si>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</si>
  <si>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</si>
  <si>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</si>
  <si>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</si>
  <si>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</si>
  <si>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</si>
  <si>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</si>
  <si>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</si>
  <si>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</si>
  <si>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</si>
  <si>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</si>
  <si>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</si>
  <si>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</si>
  <si>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</si>
  <si>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</si>
  <si>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</si>
  <si>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</si>
  <si>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</si>
  <si>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</si>
  <si>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</si>
  <si>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</si>
  <si>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</si>
  <si>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</si>
  <si>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</si>
  <si>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</si>
  <si>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</si>
  <si>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</si>
  <si>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</si>
  <si>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</si>
  <si>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</si>
  <si>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</si>
  <si>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</si>
  <si>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</si>
  <si>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</si>
  <si>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</si>
  <si>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</si>
  <si>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</si>
  <si>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</si>
  <si>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</si>
  <si>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</si>
  <si>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</si>
  <si>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</si>
  <si>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</si>
  <si>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</si>
  <si>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</si>
  <si>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</si>
  <si>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</si>
  <si>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</si>
  <si>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</si>
  <si>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</si>
  <si>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</si>
  <si>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</si>
  <si>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</si>
  <si>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</si>
  <si>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</si>
  <si>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</si>
  <si>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</si>
  <si>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</si>
  <si>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</si>
  <si>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</si>
  <si>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</si>
  <si>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</si>
  <si>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</si>
  <si>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</si>
  <si>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</si>
  <si>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</si>
  <si>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</si>
  <si>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</si>
  <si>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</si>
  <si>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</si>
  <si>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</si>
  <si>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</si>
  <si>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</si>
  <si>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</si>
  <si>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</si>
  <si>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</si>
  <si>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</si>
  <si>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</si>
  <si>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</si>
  <si>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</si>
  <si>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</si>
  <si>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</si>
  <si>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</si>
  <si>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</si>
  <si>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</si>
  <si>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</si>
  <si>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</si>
  <si>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</si>
  <si>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</si>
  <si>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</si>
  <si>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</si>
  <si>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</si>
  <si>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</si>
  <si>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</si>
  <si>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</si>
  <si>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</si>
  <si>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</si>
  <si>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</si>
  <si>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</si>
  <si>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</si>
  <si>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</si>
  <si>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</si>
  <si>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</si>
  <si>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</si>
  <si>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</si>
  <si>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</si>
  <si>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</si>
  <si>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</si>
  <si>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</si>
  <si>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</si>
  <si>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</si>
  <si>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</si>
  <si>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</si>
  <si>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</si>
  <si>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</si>
  <si>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</si>
  <si>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</si>
  <si>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</si>
  <si>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</si>
  <si>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</si>
  <si>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</si>
  <si>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</si>
  <si>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</si>
  <si>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</si>
  <si>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</si>
  <si>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</si>
  <si>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</si>
  <si>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</si>
  <si>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</si>
  <si>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</si>
  <si>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</si>
  <si>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</si>
  <si>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</si>
  <si>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</si>
  <si>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</si>
  <si>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</si>
  <si>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</si>
  <si>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</si>
  <si>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</si>
  <si>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</si>
  <si>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</si>
  <si>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</si>
  <si>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</si>
  <si>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</si>
  <si>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</si>
  <si>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</si>
  <si>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</si>
  <si>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</si>
  <si>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</si>
  <si>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</si>
  <si>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</si>
  <si>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</si>
  <si>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</si>
  <si>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</si>
  <si>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</si>
  <si>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</si>
  <si>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</si>
  <si>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</si>
  <si>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</si>
  <si>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</si>
  <si>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</si>
  <si>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</si>
  <si>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</si>
  <si>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</si>
  <si>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</si>
  <si>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</si>
  <si>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</si>
  <si>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</si>
  <si>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</si>
  <si>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</si>
  <si>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</si>
  <si>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</si>
  <si>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</si>
  <si>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</si>
  <si>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</si>
  <si>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</si>
  <si>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</si>
  <si>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</si>
  <si>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</si>
  <si>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</si>
  <si>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</si>
  <si>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</si>
  <si>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</si>
  <si>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</si>
  <si>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</si>
  <si>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</si>
  <si>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</si>
  <si>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</si>
  <si>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</si>
  <si>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</si>
  <si>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</si>
  <si>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</si>
  <si>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</si>
  <si>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</si>
  <si>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</si>
  <si>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</si>
  <si>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</si>
  <si>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</si>
  <si>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</si>
  <si>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</si>
  <si>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</si>
  <si>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</si>
  <si>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</si>
  <si>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</si>
  <si>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</si>
  <si>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</si>
  <si>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</si>
  <si>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</si>
  <si>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</si>
  <si>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</si>
  <si>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</si>
  <si>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</si>
  <si>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</si>
  <si>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</si>
  <si>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</si>
  <si>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</si>
  <si>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</si>
  <si>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</si>
  <si>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</si>
  <si>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</si>
  <si>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</si>
  <si>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</si>
  <si>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</si>
  <si>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</si>
  <si>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</si>
  <si>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</si>
  <si>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</si>
  <si>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</si>
  <si>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</si>
  <si>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</si>
  <si>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</si>
  <si>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</si>
  <si>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</si>
  <si>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</si>
  <si>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</si>
  <si>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</si>
  <si>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</si>
  <si>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</si>
  <si>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</si>
  <si>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</si>
  <si>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</si>
  <si>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</si>
  <si>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</si>
  <si>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</si>
  <si>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</si>
  <si>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</si>
  <si>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</si>
  <si>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</si>
  <si>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</si>
  <si>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</si>
  <si>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</si>
  <si>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</si>
  <si>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</si>
  <si>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</si>
  <si>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</si>
  <si>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</si>
  <si>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</si>
  <si>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</si>
  <si>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</si>
  <si>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</si>
  <si>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</si>
  <si>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</si>
  <si>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</si>
  <si>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</si>
  <si>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</si>
  <si>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</si>
  <si>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</si>
  <si>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</si>
  <si>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</si>
  <si>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</si>
  <si>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</si>
  <si>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</si>
  <si>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</si>
  <si>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</si>
  <si>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</si>
  <si>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</si>
  <si>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</si>
  <si>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</si>
  <si>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</si>
  <si>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</si>
  <si>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</si>
  <si>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</si>
  <si>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</si>
  <si>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</si>
  <si>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</si>
  <si>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</si>
  <si>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</si>
  <si>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</si>
  <si>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</si>
  <si>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</si>
  <si>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</si>
  <si>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</si>
  <si>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</si>
  <si>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</si>
  <si>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</si>
  <si>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</si>
  <si>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</si>
  <si>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</si>
  <si>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</si>
  <si>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</si>
  <si>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</si>
  <si>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</si>
  <si>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</si>
  <si>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</si>
  <si>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</si>
  <si>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</si>
  <si>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</si>
  <si>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</si>
  <si>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</si>
  <si>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</si>
  <si>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</si>
  <si>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</si>
  <si>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</si>
  <si>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</si>
  <si>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</si>
  <si>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</si>
  <si>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</si>
  <si>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</si>
  <si>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</si>
  <si>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</si>
  <si>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</si>
  <si>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</si>
  <si>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</si>
  <si>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</si>
  <si>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</si>
  <si>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</si>
  <si>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</si>
  <si>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</si>
  <si>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</si>
  <si>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</si>
  <si>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</si>
  <si>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</si>
  <si>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</si>
  <si>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</si>
  <si>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</si>
  <si>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</si>
  <si>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</si>
  <si>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</si>
  <si>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</si>
  <si>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</si>
  <si>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</si>
  <si>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</si>
  <si>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</si>
  <si>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</si>
  <si>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</si>
  <si>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</si>
  <si>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</si>
  <si>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</si>
  <si>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</si>
  <si>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</si>
  <si>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</si>
  <si>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</si>
  <si>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</si>
  <si>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</si>
  <si>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</si>
  <si>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</si>
  <si>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</si>
  <si>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</si>
  <si>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</si>
  <si>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</si>
  <si>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</si>
  <si>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</si>
  <si>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</si>
  <si>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</si>
  <si>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</si>
  <si>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</si>
  <si>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</si>
  <si>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</si>
  <si>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</si>
  <si>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</si>
  <si>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</si>
  <si>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</si>
  <si>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</si>
  <si>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</si>
  <si>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</si>
  <si>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</si>
  <si>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</si>
  <si>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</si>
  <si>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</si>
  <si>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</si>
  <si>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</si>
  <si>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</si>
  <si>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</si>
  <si>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</si>
  <si>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</si>
  <si>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</si>
  <si>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</si>
  <si>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</si>
  <si>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</si>
  <si>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</si>
  <si>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</si>
  <si>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</si>
  <si>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</si>
  <si>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</si>
  <si>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</si>
  <si>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</si>
  <si>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</si>
  <si>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</si>
  <si>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</si>
  <si>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</si>
  <si>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</si>
  <si>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</si>
  <si>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</si>
  <si>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</si>
  <si>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</si>
  <si>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</si>
  <si>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</si>
  <si>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</si>
  <si>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</si>
  <si>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</si>
  <si>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</si>
  <si>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</si>
  <si>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</si>
  <si>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</si>
  <si>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</si>
  <si>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</si>
  <si>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</si>
  <si>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</si>
  <si>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</si>
  <si>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</si>
  <si>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</si>
  <si>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</si>
  <si>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</si>
  <si>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</si>
  <si>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</si>
  <si>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</si>
  <si>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</si>
  <si>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</si>
  <si>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</si>
  <si>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</si>
  <si>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</si>
  <si>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</si>
  <si>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</si>
  <si>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</si>
  <si>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</si>
  <si>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</si>
  <si>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</si>
  <si>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</si>
  <si>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</si>
  <si>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</si>
  <si>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</si>
  <si>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</si>
  <si>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</si>
  <si>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</si>
  <si>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</si>
  <si>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</si>
  <si>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</si>
  <si>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</si>
  <si>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</si>
  <si>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</si>
  <si>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</si>
  <si>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</si>
  <si>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</si>
  <si>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</si>
  <si>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</si>
  <si>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</si>
  <si>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</si>
  <si>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</si>
  <si>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</si>
  <si>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</si>
  <si>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</si>
  <si>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</si>
  <si>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</si>
  <si>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</si>
  <si>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</si>
  <si>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</si>
  <si>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</si>
  <si>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</si>
  <si>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</si>
  <si>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</si>
  <si>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</si>
  <si>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</si>
  <si>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</si>
  <si>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</si>
  <si>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</si>
  <si>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</si>
  <si>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</si>
  <si>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</si>
  <si>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</si>
  <si>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</si>
  <si>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</si>
  <si>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</si>
  <si>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</si>
  <si>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</si>
  <si>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</si>
  <si>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</si>
  <si>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</si>
  <si>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</si>
  <si>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</si>
  <si>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</si>
  <si>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</si>
  <si>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</si>
  <si>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</si>
  <si>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</si>
  <si>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</si>
  <si>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</si>
  <si>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</si>
  <si>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</si>
  <si>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</si>
  <si>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</si>
  <si>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</si>
  <si>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</si>
  <si>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</si>
  <si>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</si>
  <si>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</si>
  <si>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</si>
  <si>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</si>
  <si>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</si>
  <si>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</si>
  <si>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</si>
  <si>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</si>
  <si>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</si>
  <si>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</si>
  <si>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</si>
  <si>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</si>
  <si>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</si>
  <si>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</si>
  <si>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</si>
  <si>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</si>
  <si>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</si>
  <si>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</si>
  <si>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</si>
  <si>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</si>
  <si>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</si>
  <si>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</si>
  <si>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</si>
  <si>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</si>
  <si>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</si>
  <si>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</si>
  <si>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</si>
  <si>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</si>
  <si>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</si>
  <si>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</si>
  <si>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</si>
  <si>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</si>
  <si>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</si>
  <si>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</si>
  <si>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</si>
  <si>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</si>
  <si>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</si>
  <si>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</si>
  <si>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</si>
  <si>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</si>
  <si>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</si>
  <si>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</si>
  <si>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</si>
  <si>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</si>
  <si>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</si>
  <si>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</si>
  <si>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</si>
  <si>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</si>
  <si>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</si>
  <si>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</si>
  <si>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</si>
  <si>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</si>
  <si>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</si>
  <si>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</si>
  <si>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</si>
  <si>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</si>
  <si>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</si>
  <si>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</si>
  <si>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</si>
  <si>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</si>
  <si>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</si>
  <si>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</si>
  <si>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</si>
  <si>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</si>
  <si>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</si>
  <si>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</si>
  <si>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</si>
  <si>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</si>
  <si>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</si>
  <si>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</si>
  <si>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</si>
  <si>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</si>
  <si>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</si>
  <si>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</si>
  <si>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</si>
  <si>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</si>
  <si>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</si>
  <si>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</si>
  <si>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</si>
  <si>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</si>
  <si>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</si>
  <si>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</si>
  <si>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</si>
  <si>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</si>
  <si>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</si>
  <si>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</si>
  <si>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</si>
  <si>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</si>
  <si>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</si>
  <si>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</si>
  <si>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</si>
  <si>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</si>
  <si>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</si>
  <si>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</si>
  <si>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</si>
  <si>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</si>
  <si>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</si>
  <si>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</si>
  <si>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</si>
  <si>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</si>
  <si>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</si>
  <si>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</si>
  <si>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</si>
  <si>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</si>
  <si>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</si>
  <si>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</si>
  <si>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</si>
  <si>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</si>
  <si>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</si>
  <si>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</si>
  <si>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</si>
  <si>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</si>
  <si>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</si>
  <si>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</si>
  <si>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</si>
  <si>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</si>
  <si>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</si>
  <si>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</si>
  <si>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</si>
  <si>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</si>
  <si>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</si>
  <si>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</si>
  <si>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</si>
  <si>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</si>
  <si>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</si>
  <si>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</si>
  <si>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</si>
  <si>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</si>
  <si>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</si>
  <si>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</si>
  <si>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</si>
  <si>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</si>
  <si>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</si>
  <si>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</si>
  <si>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</si>
  <si>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</si>
  <si>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</si>
  <si>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</si>
  <si>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</si>
  <si>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</si>
  <si>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</si>
  <si>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</si>
  <si>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</si>
  <si>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</si>
  <si>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</si>
  <si>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</si>
  <si>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</si>
  <si>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</si>
  <si>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</si>
  <si>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</si>
  <si>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</si>
  <si>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</si>
  <si>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</si>
  <si>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</si>
  <si>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</si>
  <si>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</si>
  <si>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</si>
  <si>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</si>
  <si>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</si>
  <si>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</si>
  <si>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</si>
  <si>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</si>
  <si>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</si>
  <si>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</si>
  <si>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</si>
  <si>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</si>
  <si>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</si>
  <si>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</si>
  <si>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</si>
  <si>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</si>
  <si>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</si>
  <si>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</si>
  <si>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</si>
  <si>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</si>
  <si>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</si>
  <si>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</si>
  <si>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</si>
  <si>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</si>
  <si>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</si>
  <si>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</si>
  <si>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</si>
  <si>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</si>
  <si>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</si>
  <si>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</si>
  <si>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</si>
  <si>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</si>
  <si>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</si>
  <si>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</si>
  <si>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</si>
  <si>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</si>
  <si>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</si>
  <si>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</si>
  <si>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</si>
  <si>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</si>
  <si>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</si>
  <si>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</si>
  <si>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</si>
  <si>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</si>
  <si>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</si>
  <si>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</si>
  <si>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</si>
  <si>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</si>
  <si>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</si>
  <si>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</si>
  <si>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</si>
  <si>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</si>
  <si>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</si>
  <si>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</si>
  <si>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</si>
  <si>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</si>
  <si>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</si>
  <si>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</si>
  <si>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</si>
  <si>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</si>
  <si>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</si>
  <si>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</si>
  <si>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</si>
  <si>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</si>
  <si>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</si>
  <si>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</si>
  <si>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</si>
  <si>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</si>
  <si>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</si>
  <si>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</si>
  <si>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</si>
  <si>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</si>
  <si>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</si>
  <si>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</si>
  <si>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</si>
  <si>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</si>
  <si>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</si>
  <si>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</si>
  <si>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</si>
  <si>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</si>
  <si>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</si>
  <si>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</si>
  <si>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</si>
  <si>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</si>
  <si>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</si>
  <si>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</si>
  <si>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</si>
  <si>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</si>
  <si>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</si>
  <si>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</si>
  <si>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</si>
  <si>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</si>
  <si>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</si>
  <si>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</si>
  <si>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</si>
  <si>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</si>
  <si>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</si>
  <si>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</si>
  <si>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</si>
  <si>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</si>
  <si>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</si>
  <si>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</si>
  <si>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</si>
  <si>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</si>
  <si>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</si>
  <si>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</si>
  <si>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</si>
  <si>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</si>
  <si>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</si>
  <si>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</si>
  <si>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</si>
  <si>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</si>
  <si>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</si>
  <si>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</si>
  <si>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</si>
  <si>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</si>
  <si>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</si>
  <si>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</si>
  <si>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</si>
  <si>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</si>
  <si>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</si>
  <si>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</si>
  <si>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</si>
  <si>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</si>
  <si>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</si>
  <si>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</si>
  <si>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</si>
  <si>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</si>
  <si>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</si>
  <si>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</si>
  <si>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</si>
  <si>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</si>
  <si>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</si>
  <si>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</si>
  <si>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</si>
  <si>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</si>
  <si>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</si>
  <si>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</si>
  <si>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</si>
  <si>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</si>
  <si>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</si>
  <si>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</si>
  <si>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</si>
  <si>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</si>
  <si>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</si>
  <si>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</si>
  <si>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</si>
  <si>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</si>
  <si>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</si>
  <si>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</si>
  <si>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</si>
  <si>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</si>
  <si>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</si>
  <si>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</si>
  <si>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</si>
  <si>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</si>
  <si>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</si>
  <si>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</si>
  <si>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</si>
  <si>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</si>
  <si>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</si>
  <si>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</si>
  <si>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</si>
  <si>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</si>
  <si>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</si>
  <si>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</si>
  <si>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</si>
  <si>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</si>
  <si>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</si>
  <si>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</si>
  <si>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</si>
  <si>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</si>
  <si>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</si>
  <si>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</si>
  <si>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</si>
  <si>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</si>
  <si>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</si>
  <si>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</si>
  <si>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</si>
  <si>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</si>
  <si>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</si>
  <si>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</si>
  <si>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</si>
  <si>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</si>
  <si>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</si>
  <si>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</si>
  <si>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</si>
  <si>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</si>
  <si>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</si>
  <si>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</si>
  <si>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</si>
  <si>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</si>
  <si>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</si>
  <si>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</si>
  <si>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</si>
  <si>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</si>
  <si>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</si>
  <si>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</si>
  <si>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</si>
  <si>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</si>
  <si>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</si>
  <si>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</si>
  <si>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</si>
  <si>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</si>
  <si>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</si>
  <si>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</si>
  <si>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</si>
  <si>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</si>
  <si>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</si>
  <si>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</si>
  <si>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</si>
  <si>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</si>
  <si>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</si>
  <si>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</si>
  <si>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</si>
  <si>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</si>
  <si>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</si>
  <si>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</si>
  <si>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</si>
  <si>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</si>
  <si>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</si>
  <si>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</si>
  <si>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</si>
  <si>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</si>
  <si>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</si>
  <si>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</si>
  <si>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</si>
  <si>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</si>
  <si>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</si>
  <si>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</si>
  <si>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</si>
  <si>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</si>
  <si>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</si>
  <si>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</si>
  <si>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</si>
  <si>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</si>
  <si>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</si>
  <si>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</si>
  <si>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</si>
  <si>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</si>
  <si>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</si>
  <si>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</si>
  <si>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</si>
  <si>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</si>
  <si>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</si>
  <si>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</si>
  <si>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</si>
  <si>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</si>
  <si>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</si>
  <si>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</si>
  <si>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</si>
  <si>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</si>
  <si>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</si>
  <si>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</si>
  <si>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</si>
  <si>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</si>
  <si>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</si>
  <si>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</si>
  <si>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</si>
  <si>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</si>
  <si>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</si>
  <si>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</si>
  <si>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</si>
  <si>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</si>
  <si>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</si>
  <si>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</si>
  <si>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</si>
  <si>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</si>
  <si>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</si>
  <si>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</si>
  <si>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</si>
  <si>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</si>
  <si>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</si>
  <si>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</si>
  <si>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</si>
  <si>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</si>
  <si>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</si>
  <si>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</si>
  <si>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</si>
  <si>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</si>
  <si>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</si>
  <si>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</si>
  <si>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</si>
  <si>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</si>
  <si>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</si>
  <si>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</si>
  <si>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</si>
  <si>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</si>
  <si>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</si>
  <si>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</si>
  <si>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</si>
  <si>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</si>
  <si>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</si>
  <si>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</si>
  <si>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</si>
  <si>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</si>
  <si>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</si>
  <si>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</si>
  <si>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</si>
  <si>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</si>
  <si>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</si>
  <si>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</si>
  <si>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</si>
  <si>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</si>
  <si>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</si>
  <si>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</si>
  <si>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</si>
  <si>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</si>
  <si>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</si>
  <si>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</si>
  <si>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</si>
  <si>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</si>
  <si>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</si>
  <si>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</si>
  <si>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</si>
  <si>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</si>
  <si>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</si>
  <si>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</si>
  <si>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</si>
  <si>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</si>
  <si>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</si>
  <si>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</si>
  <si>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</si>
  <si>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</si>
  <si>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</si>
  <si>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</si>
  <si>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</si>
  <si>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</si>
  <si>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</si>
  <si>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</si>
  <si>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</si>
  <si>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</si>
  <si>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</si>
  <si>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</si>
  <si>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</si>
  <si>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</si>
  <si>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</si>
  <si>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</si>
  <si>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</si>
  <si>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</si>
  <si>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</si>
  <si>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</si>
  <si>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</si>
  <si>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</si>
  <si>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</si>
  <si>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</si>
  <si>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</si>
  <si>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</si>
  <si>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</si>
  <si>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</si>
  <si>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</si>
  <si>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</si>
  <si>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</si>
  <si>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</si>
  <si>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</si>
  <si>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</si>
  <si>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</si>
  <si>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</si>
  <si>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</si>
  <si>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</si>
  <si>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</si>
  <si>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</si>
  <si>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</si>
  <si>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</si>
  <si>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</si>
  <si>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</si>
  <si>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</si>
  <si>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</si>
  <si>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</si>
  <si>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</si>
  <si>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</si>
  <si>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</si>
  <si>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</si>
  <si>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</si>
  <si>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</si>
  <si>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</si>
  <si>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</si>
  <si>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</si>
  <si>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</si>
  <si>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</si>
  <si>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</si>
  <si>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</si>
  <si>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</si>
  <si>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</si>
  <si>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</si>
  <si>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</si>
  <si>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</si>
  <si>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</si>
  <si>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</si>
  <si>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</si>
  <si>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</si>
  <si>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</si>
  <si>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</si>
  <si>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</si>
  <si>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</si>
  <si>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</si>
  <si>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</si>
  <si>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</si>
  <si>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</si>
  <si>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</si>
  <si>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</si>
  <si>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</si>
  <si>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</si>
  <si>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</si>
  <si>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</si>
  <si>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</si>
  <si>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</si>
  <si>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</si>
  <si>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</si>
  <si>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</si>
  <si>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</si>
  <si>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</si>
  <si>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</si>
  <si>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</si>
  <si>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</si>
  <si>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</si>
  <si>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</si>
  <si>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</si>
  <si>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</si>
  <si>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</si>
  <si>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</si>
  <si>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</si>
  <si>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</si>
  <si>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</si>
  <si>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</si>
  <si>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</si>
  <si>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</si>
  <si>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</si>
  <si>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</si>
  <si>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</si>
  <si>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</si>
  <si>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</si>
  <si>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</si>
  <si>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</si>
  <si>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</si>
  <si>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</si>
  <si>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</si>
  <si>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</si>
  <si>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</si>
  <si>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</si>
  <si>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</si>
  <si>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</si>
  <si>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</si>
  <si>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</si>
  <si>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</si>
  <si>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</si>
  <si>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</si>
  <si>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</si>
  <si>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</si>
  <si>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</si>
  <si>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</si>
  <si>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</si>
  <si>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</si>
  <si>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</si>
  <si>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</si>
  <si>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</si>
  <si>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</si>
  <si>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</si>
  <si>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</si>
  <si>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</si>
  <si>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</si>
  <si>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</si>
  <si>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</si>
  <si>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</si>
  <si>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</si>
  <si>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</si>
  <si>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</si>
  <si>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</si>
  <si>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</si>
  <si>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</si>
  <si>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</si>
  <si>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</si>
  <si>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</si>
  <si>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</si>
  <si>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</si>
  <si>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</si>
  <si>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</si>
  <si>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</si>
  <si>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</si>
  <si>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</si>
  <si>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</si>
  <si>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</si>
  <si>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</si>
  <si>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</si>
  <si>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</si>
  <si>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</si>
  <si>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</si>
  <si>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</si>
  <si>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</si>
  <si>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</si>
  <si>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</si>
  <si>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</si>
  <si>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</si>
  <si>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</si>
  <si>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</si>
  <si>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</si>
  <si>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</si>
  <si>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</si>
  <si>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</si>
  <si>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</si>
  <si>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</si>
  <si>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</si>
  <si>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</si>
  <si>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</si>
  <si>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</si>
  <si>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</si>
  <si>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</si>
  <si>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</si>
  <si>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</si>
  <si>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</si>
  <si>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</si>
  <si>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</si>
  <si>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</si>
  <si>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</si>
  <si>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</si>
  <si>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</si>
  <si>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</si>
  <si>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</si>
  <si>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</si>
  <si>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</si>
  <si>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</si>
  <si>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</si>
  <si>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</si>
  <si>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</si>
  <si>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</si>
  <si>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</si>
  <si>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</si>
  <si>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</si>
  <si>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</si>
  <si>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</si>
  <si>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</si>
  <si>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</si>
  <si>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</si>
  <si>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</si>
  <si>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</si>
  <si>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</si>
  <si>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</si>
  <si>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</si>
  <si>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</si>
  <si>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</si>
  <si>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</si>
  <si>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</si>
  <si>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</si>
  <si>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</si>
  <si>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</si>
  <si>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</si>
  <si>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</si>
  <si>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</si>
  <si>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</si>
  <si>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</si>
  <si>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</si>
  <si>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</si>
  <si>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</si>
  <si>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</si>
  <si>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</si>
  <si>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</si>
  <si>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</si>
  <si>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</si>
  <si>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</si>
  <si>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</si>
  <si>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</si>
  <si>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</si>
  <si>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</si>
  <si>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</si>
  <si>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</si>
  <si>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</si>
  <si>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</si>
  <si>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</si>
  <si>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</si>
  <si>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</si>
  <si>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</si>
  <si>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</si>
  <si>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</si>
  <si>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</si>
  <si>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</si>
  <si>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</si>
  <si>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</si>
  <si>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</si>
  <si>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</si>
  <si>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</si>
  <si>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</si>
  <si>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</si>
  <si>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</si>
  <si>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</si>
  <si>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</si>
  <si>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</si>
  <si>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</si>
  <si>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</si>
  <si>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</si>
  <si>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</si>
  <si>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</si>
  <si>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</si>
  <si>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</si>
  <si>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</si>
  <si>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</si>
  <si>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</si>
  <si>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</si>
  <si>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</si>
  <si>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</si>
  <si>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</si>
  <si>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</si>
  <si>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</si>
  <si>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</si>
  <si>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</si>
  <si>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</si>
  <si>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</si>
  <si>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</si>
  <si>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</si>
  <si>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</si>
  <si>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</si>
  <si>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</si>
  <si>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</si>
  <si>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</si>
  <si>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</si>
  <si>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</si>
  <si>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</si>
  <si>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</si>
  <si>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</si>
  <si>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</si>
  <si>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</si>
  <si>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</si>
  <si>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</si>
  <si>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</si>
  <si>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</si>
  <si>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</si>
  <si>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</si>
  <si>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</si>
  <si>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</si>
  <si>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</si>
  <si>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</si>
  <si>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</si>
  <si>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</si>
  <si>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</si>
  <si>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</si>
  <si>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</si>
  <si>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</si>
  <si>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</si>
  <si>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</si>
  <si>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</si>
  <si>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</si>
  <si>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</si>
  <si>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</si>
  <si>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</si>
  <si>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</si>
  <si>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</si>
  <si>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</si>
  <si>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</si>
  <si>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</si>
  <si>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</si>
  <si>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</si>
  <si>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</si>
  <si>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</si>
  <si>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</si>
  <si>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</si>
  <si>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</si>
  <si>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</si>
  <si>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</si>
  <si>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</si>
  <si>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</si>
  <si>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</si>
  <si>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</si>
  <si>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</si>
  <si>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</si>
  <si>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</si>
  <si>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</si>
  <si>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</si>
  <si>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</si>
  <si>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</si>
  <si>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</si>
  <si>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</si>
  <si>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</si>
  <si>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</si>
  <si>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</si>
  <si>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</si>
  <si>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</si>
  <si>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</si>
  <si>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</si>
  <si>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</si>
  <si>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</si>
  <si>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</si>
  <si>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</si>
  <si>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</si>
  <si>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</si>
  <si>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</si>
  <si>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</si>
  <si>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</si>
  <si>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</si>
  <si>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</si>
  <si>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</si>
  <si>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</si>
  <si>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</si>
  <si>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</si>
  <si>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</si>
  <si>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</si>
  <si>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</si>
  <si>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</si>
  <si>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</si>
  <si>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</si>
  <si>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</si>
  <si>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</si>
  <si>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</si>
  <si>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</si>
  <si>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</si>
  <si>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</si>
  <si>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</si>
  <si>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</si>
  <si>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</si>
  <si>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</si>
  <si>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</si>
  <si>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</si>
  <si>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</si>
  <si>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</si>
  <si>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</si>
  <si>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</si>
  <si>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</si>
  <si>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</si>
  <si>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</si>
  <si>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</si>
  <si>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</si>
  <si>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</si>
  <si>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</si>
  <si>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</si>
  <si>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</si>
  <si>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</si>
  <si>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</si>
  <si>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</si>
  <si>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</si>
  <si>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</si>
  <si>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</si>
  <si>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</si>
  <si>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</si>
  <si>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</si>
  <si>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</si>
  <si>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</si>
  <si>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</si>
  <si>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</si>
  <si>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</si>
  <si>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</si>
  <si>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</si>
  <si>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</si>
  <si>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</si>
  <si>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</si>
  <si>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</si>
  <si>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</si>
  <si>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</si>
  <si>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</si>
  <si>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</si>
  <si>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</si>
  <si>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</si>
  <si>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</si>
  <si>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</si>
  <si>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</si>
  <si>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</si>
  <si>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</si>
  <si>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</si>
  <si>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</si>
  <si>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</si>
  <si>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</si>
  <si>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</si>
  <si>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</si>
  <si>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</si>
  <si>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</si>
  <si>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</si>
  <si>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</si>
  <si>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</si>
  <si>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</si>
  <si>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</si>
  <si>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</si>
  <si>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</si>
  <si>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</si>
  <si>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</si>
  <si>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</si>
  <si>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</si>
  <si>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</si>
  <si>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</si>
  <si>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</si>
  <si>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</si>
  <si>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</si>
  <si>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</si>
  <si>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</si>
  <si>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</si>
  <si>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</si>
  <si>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</si>
  <si>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</si>
  <si>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</si>
  <si>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</si>
  <si>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</si>
  <si>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</si>
  <si>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</si>
  <si>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</si>
  <si>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</si>
  <si>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</si>
  <si>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</si>
  <si>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</si>
  <si>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</si>
  <si>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</si>
  <si>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</si>
  <si>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</si>
  <si>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</si>
  <si>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</si>
  <si>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</si>
  <si>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</si>
  <si>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</si>
  <si>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</si>
  <si>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</si>
  <si>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</si>
  <si>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</si>
  <si>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</si>
  <si>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</si>
  <si>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</si>
  <si>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</si>
  <si>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</si>
  <si>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</si>
  <si>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</si>
  <si>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</si>
  <si>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</si>
  <si>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</si>
  <si>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</si>
  <si>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</si>
  <si>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</si>
  <si>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</si>
  <si>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</si>
  <si>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</si>
  <si>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</si>
  <si>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</si>
  <si>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</si>
  <si>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</si>
  <si>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</si>
  <si>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</si>
  <si>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</si>
  <si>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</si>
  <si>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</si>
  <si>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</si>
  <si>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</si>
  <si>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</si>
  <si>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</si>
  <si>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</si>
  <si>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</si>
  <si>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</si>
  <si>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</si>
  <si>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</si>
  <si>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</si>
  <si>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</si>
  <si>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</si>
  <si>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</si>
  <si>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</si>
  <si>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</si>
  <si>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</si>
  <si>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</si>
  <si>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</si>
  <si>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</si>
  <si>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</si>
  <si>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</si>
  <si>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</si>
  <si>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</si>
  <si>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</si>
  <si>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</si>
  <si>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</si>
  <si>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</si>
  <si>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</si>
  <si>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</si>
  <si>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</si>
  <si>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</si>
  <si>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</si>
  <si>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</si>
  <si>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</si>
  <si>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</si>
  <si>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</si>
  <si>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</si>
  <si>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</si>
  <si>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</si>
  <si>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</si>
  <si>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</si>
  <si>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</si>
  <si>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</si>
  <si>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</si>
  <si>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</si>
  <si>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</si>
  <si>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</si>
  <si>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</si>
  <si>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</si>
  <si>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</si>
  <si>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</si>
  <si>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</si>
  <si>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</si>
  <si>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</si>
  <si>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</si>
  <si>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</si>
  <si>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</si>
  <si>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</si>
  <si>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</si>
  <si>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</si>
  <si>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</si>
  <si>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</si>
  <si>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</si>
  <si>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</si>
  <si>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</si>
  <si>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</si>
  <si>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</si>
  <si>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</si>
  <si>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</si>
  <si>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</si>
  <si>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</si>
  <si>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</si>
  <si>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</si>
  <si>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</si>
  <si>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</si>
  <si>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</si>
  <si>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</si>
  <si>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</si>
  <si>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</si>
  <si>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</si>
  <si>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</si>
  <si>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</si>
  <si>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</si>
  <si>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</si>
  <si>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</si>
  <si>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</si>
  <si>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</si>
  <si>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</si>
  <si>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</si>
  <si>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</si>
  <si>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</si>
  <si>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</si>
  <si>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</si>
  <si>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</si>
  <si>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</si>
  <si>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</si>
  <si>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</si>
  <si>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</si>
  <si>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</si>
  <si>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</si>
  <si>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</si>
  <si>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</si>
  <si>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</si>
  <si>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</si>
  <si>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</si>
  <si>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</si>
  <si>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</si>
  <si>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</si>
  <si>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</si>
  <si>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</si>
  <si>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</si>
  <si>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</si>
  <si>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</si>
  <si>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</si>
  <si>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</si>
  <si>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</si>
  <si>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</si>
  <si>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</si>
  <si>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</si>
  <si>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</si>
  <si>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</si>
  <si>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</si>
  <si>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</si>
  <si>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</si>
  <si>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</si>
  <si>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</si>
  <si>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</si>
  <si>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</si>
  <si>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</si>
  <si>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</si>
  <si>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</si>
  <si>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</si>
  <si>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</si>
  <si>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</si>
  <si>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</si>
  <si>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</si>
  <si>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</si>
  <si>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</si>
  <si>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</si>
  <si>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</si>
  <si>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</si>
  <si>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</si>
  <si>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</si>
  <si>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</si>
  <si>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</si>
  <si>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</si>
  <si>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</si>
  <si>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</si>
  <si>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</si>
  <si>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</si>
  <si>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</si>
  <si>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</si>
  <si>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</si>
  <si>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</si>
  <si>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</si>
  <si>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</si>
  <si>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</si>
  <si>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</si>
  <si>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</si>
  <si>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</si>
  <si>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</si>
  <si>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</si>
  <si>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</si>
  <si>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</si>
  <si>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</si>
  <si>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</si>
  <si>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</si>
  <si>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</si>
  <si>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</si>
  <si>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</si>
  <si>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</si>
  <si>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</si>
  <si>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</si>
  <si>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</si>
  <si>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</si>
  <si>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</si>
  <si>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</si>
  <si>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</si>
  <si>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</si>
  <si>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</si>
  <si>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</si>
  <si>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</si>
  <si>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</si>
  <si>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</si>
  <si>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</si>
  <si>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</si>
  <si>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</si>
  <si>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</si>
  <si>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</si>
  <si>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</si>
  <si>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</si>
  <si>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</si>
  <si>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</si>
  <si>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</si>
  <si>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</si>
  <si>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</si>
  <si>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</si>
  <si>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</si>
  <si>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</si>
  <si>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</si>
  <si>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</si>
  <si>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</si>
  <si>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</si>
  <si>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</si>
  <si>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</si>
  <si>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</si>
  <si>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</si>
  <si>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</si>
  <si>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</si>
  <si>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</si>
  <si>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</si>
  <si>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</si>
  <si>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</si>
  <si>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</si>
  <si>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</si>
  <si>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</si>
  <si>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</si>
  <si>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</si>
  <si>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</si>
  <si>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</si>
  <si>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</si>
  <si>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</si>
  <si>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</si>
  <si>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</si>
  <si>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</si>
  <si>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</si>
  <si>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</si>
  <si>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</si>
  <si>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</si>
  <si>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</si>
  <si>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</si>
  <si>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</si>
  <si>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</si>
  <si>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</si>
  <si>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</si>
  <si>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</si>
  <si>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</si>
  <si>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</si>
  <si>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</si>
  <si>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</si>
  <si>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</si>
  <si>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</si>
  <si>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</si>
  <si>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</si>
  <si>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</si>
  <si>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</si>
  <si>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</si>
  <si>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</si>
  <si>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</si>
  <si>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</si>
  <si>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</si>
  <si>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</si>
  <si>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</si>
  <si>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</si>
  <si>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</si>
  <si>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</si>
  <si>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</si>
  <si>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</si>
  <si>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</si>
  <si>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</si>
  <si>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</si>
  <si>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</si>
  <si>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</si>
  <si>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</si>
  <si>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</si>
  <si>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</si>
  <si>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</si>
  <si>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</si>
  <si>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</si>
  <si>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</si>
  <si>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</si>
  <si>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</si>
  <si>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</si>
  <si>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</si>
  <si>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</si>
  <si>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</si>
  <si>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</si>
  <si>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</si>
  <si>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</si>
  <si>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</si>
  <si>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</si>
  <si>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</si>
  <si>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</si>
  <si>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</si>
  <si>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</si>
  <si>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</si>
  <si>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</si>
  <si>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</si>
  <si>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</si>
  <si>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</si>
  <si>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</si>
  <si>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</si>
  <si>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</si>
  <si>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</si>
  <si>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</si>
  <si>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</si>
  <si>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</si>
  <si>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</si>
  <si>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</si>
  <si>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</si>
  <si>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</si>
  <si>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</si>
  <si>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</si>
  <si>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</si>
  <si>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</si>
  <si>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</si>
  <si>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</si>
  <si>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</si>
  <si>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</si>
  <si>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</si>
  <si>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</si>
  <si>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</si>
  <si>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</si>
  <si>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</si>
  <si>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</si>
  <si>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</si>
  <si>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</si>
  <si>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</si>
  <si>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</si>
  <si>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</si>
  <si>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</si>
  <si>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</si>
  <si>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</si>
  <si>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</si>
  <si>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</si>
  <si>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</si>
  <si>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</si>
  <si>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</si>
  <si>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</si>
  <si>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</si>
  <si>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</si>
  <si>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</si>
  <si>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</si>
  <si>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</si>
  <si>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</si>
  <si>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</si>
  <si>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</si>
  <si>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</si>
  <si>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</si>
  <si>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</si>
  <si>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</si>
  <si>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</si>
  <si>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</si>
  <si>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</si>
  <si>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</si>
  <si>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</si>
  <si>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</si>
  <si>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</si>
  <si>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</si>
  <si>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</si>
  <si>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</si>
  <si>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</si>
  <si>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</si>
  <si>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</si>
  <si>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</si>
  <si>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</si>
  <si>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</si>
  <si>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</si>
  <si>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</si>
  <si>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</si>
  <si>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</si>
  <si>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</si>
  <si>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</si>
  <si>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</si>
  <si>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</si>
  <si>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</si>
  <si>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</si>
  <si>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</si>
  <si>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</si>
  <si>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</si>
  <si>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</si>
  <si>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</si>
  <si>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</si>
  <si>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</si>
  <si>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</si>
  <si>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</si>
  <si>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</si>
  <si>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</si>
  <si>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</si>
  <si>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</si>
  <si>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</si>
  <si>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</si>
  <si>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</si>
  <si>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</si>
  <si>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</si>
  <si>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</si>
  <si>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</si>
  <si>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</si>
  <si>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</si>
  <si>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</si>
  <si>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</si>
  <si>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</si>
  <si>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</si>
  <si>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</si>
  <si>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</si>
  <si>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</si>
  <si>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</si>
  <si>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</si>
  <si>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</si>
  <si>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</si>
  <si>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</si>
  <si>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</si>
  <si>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</si>
  <si>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</si>
  <si>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</si>
  <si>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</si>
  <si>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</si>
  <si>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</si>
  <si>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</si>
  <si>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</si>
  <si>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</si>
  <si>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</si>
  <si>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</si>
  <si>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</si>
  <si>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</si>
  <si>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</si>
  <si>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</si>
  <si>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</si>
  <si>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</si>
  <si>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</si>
  <si>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</si>
  <si>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</si>
  <si>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</si>
  <si>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</si>
  <si>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</si>
  <si>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</si>
  <si>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</si>
  <si>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</si>
  <si>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</si>
  <si>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</si>
  <si>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</si>
  <si>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</si>
  <si>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</si>
  <si>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</si>
  <si>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</si>
  <si>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</si>
  <si>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</si>
  <si>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</si>
  <si>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</si>
  <si>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</si>
  <si>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</si>
  <si>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</si>
  <si>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</si>
  <si>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</si>
  <si>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</si>
  <si>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</si>
  <si>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</si>
  <si>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</si>
  <si>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</si>
  <si>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</si>
  <si>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</si>
  <si>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</si>
  <si>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</si>
  <si>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</si>
  <si>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</si>
  <si>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</si>
  <si>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</si>
  <si>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</si>
  <si>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</si>
  <si>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</si>
  <si>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</si>
  <si>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</si>
  <si>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</si>
  <si>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</si>
  <si>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</si>
  <si>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</si>
  <si>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</si>
  <si>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</si>
  <si>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</si>
  <si>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</si>
  <si>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</si>
  <si>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</si>
  <si>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</si>
  <si>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</si>
  <si>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</si>
  <si>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</si>
  <si>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</si>
  <si>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</si>
  <si>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</si>
  <si>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</si>
  <si>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</si>
  <si>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</si>
  <si>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</si>
  <si>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</si>
  <si>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</si>
  <si>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</si>
  <si>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</si>
  <si>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</si>
  <si>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</si>
  <si>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</si>
  <si>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</si>
  <si>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</si>
  <si>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</si>
  <si>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</si>
  <si>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</si>
  <si>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</si>
  <si>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</si>
  <si>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</si>
  <si>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</si>
  <si>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</si>
  <si>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</si>
  <si>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</si>
  <si>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</si>
  <si>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</si>
  <si>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</si>
  <si>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</si>
  <si>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</si>
  <si>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</si>
  <si>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</si>
  <si>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</si>
  <si>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</si>
  <si>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</si>
  <si>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</si>
  <si>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</si>
  <si>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</si>
  <si>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</si>
  <si>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</si>
  <si>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</si>
  <si>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</si>
  <si>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</si>
  <si>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</si>
  <si>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</si>
  <si>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</si>
  <si>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</si>
  <si>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</si>
  <si>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</si>
  <si>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</si>
  <si>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</si>
  <si>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</si>
  <si>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</si>
  <si>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</si>
  <si>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</si>
  <si>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</si>
  <si>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</si>
  <si>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</si>
  <si>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</si>
  <si>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</si>
  <si>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</si>
  <si>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</si>
  <si>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</si>
  <si>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</si>
  <si>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</si>
  <si>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</si>
  <si>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</si>
  <si>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</si>
  <si>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</si>
  <si>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</si>
  <si>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</si>
  <si>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</si>
  <si>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</si>
  <si>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</si>
  <si>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</si>
  <si>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</si>
  <si>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</si>
  <si>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</si>
  <si>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</si>
  <si>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</si>
  <si>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</si>
  <si>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</si>
  <si>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</si>
  <si>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</si>
  <si>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</si>
  <si>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</si>
  <si>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</si>
  <si>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</si>
  <si>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</si>
  <si>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</si>
  <si>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</si>
  <si>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</si>
  <si>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</si>
  <si>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</si>
  <si>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</si>
  <si>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</si>
  <si>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</si>
  <si>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</si>
  <si>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</si>
  <si>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</si>
  <si>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</si>
  <si>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</si>
  <si>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</si>
  <si>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</si>
  <si>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</si>
  <si>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</si>
  <si>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</si>
  <si>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</si>
  <si>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</si>
  <si>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</si>
  <si>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</si>
  <si>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</si>
  <si>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</si>
  <si>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</si>
  <si>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</si>
  <si>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</si>
  <si>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</si>
  <si>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</si>
  <si>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</si>
  <si>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</si>
  <si>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</si>
  <si>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</si>
  <si>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</si>
  <si>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</si>
  <si>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</si>
  <si>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</si>
  <si>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</si>
  <si>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</si>
  <si>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</si>
  <si>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</si>
  <si>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</si>
  <si>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</si>
  <si>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</si>
  <si>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</si>
  <si>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</si>
  <si>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</si>
  <si>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</si>
  <si>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</si>
  <si>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</si>
  <si>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</si>
  <si>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</si>
  <si>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</si>
  <si>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</si>
  <si>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</si>
  <si>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</si>
  <si>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</si>
  <si>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</si>
  <si>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</si>
  <si>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</si>
  <si>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</si>
  <si>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</si>
  <si>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</si>
  <si>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</si>
  <si>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</si>
  <si>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</si>
  <si>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</si>
  <si>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</si>
  <si>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</si>
  <si>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</si>
  <si>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</si>
  <si>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</si>
  <si>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</si>
  <si>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</si>
  <si>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</si>
  <si>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</si>
  <si>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</si>
  <si>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</si>
  <si>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</si>
  <si>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</si>
  <si>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</si>
  <si>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</si>
  <si>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</si>
  <si>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</si>
  <si>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</si>
  <si>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</si>
  <si>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</si>
  <si>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</si>
  <si>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</si>
  <si>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</si>
  <si>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</si>
  <si>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</si>
  <si>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</si>
  <si>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</si>
  <si>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</si>
  <si>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</si>
  <si>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</si>
  <si>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</si>
  <si>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</si>
  <si>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</si>
  <si>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</si>
  <si>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</si>
  <si>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</si>
  <si>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</si>
  <si>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</si>
  <si>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</si>
  <si>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</si>
  <si>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</si>
  <si>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</si>
  <si>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</si>
  <si>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</si>
  <si>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</si>
  <si>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</si>
  <si>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</si>
  <si>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</si>
  <si>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</si>
  <si>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</si>
  <si>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</si>
  <si>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</si>
  <si>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</si>
  <si>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</si>
  <si>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</si>
  <si>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</si>
  <si>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</si>
  <si>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</si>
  <si>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</si>
  <si>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</si>
  <si>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</si>
  <si>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</si>
  <si>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</si>
  <si>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</si>
  <si>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</si>
  <si>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</si>
  <si>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</si>
  <si>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</si>
  <si>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</si>
  <si>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</si>
  <si>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</si>
  <si>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</si>
  <si>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</si>
  <si>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</si>
  <si>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</si>
  <si>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</si>
  <si>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</si>
  <si>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</si>
  <si>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</si>
  <si>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</si>
  <si>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</si>
  <si>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</si>
  <si>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</si>
  <si>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</si>
  <si>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</si>
  <si>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</si>
  <si>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</si>
  <si>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</si>
  <si>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</si>
  <si>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</si>
  <si>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</si>
  <si>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</si>
  <si>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</si>
  <si>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</si>
  <si>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</si>
  <si>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</si>
  <si>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</si>
  <si>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</si>
  <si>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</si>
  <si>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</si>
  <si>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</si>
  <si>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</si>
  <si>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</si>
  <si>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</si>
  <si>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</si>
  <si>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</si>
  <si>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</si>
  <si>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</si>
  <si>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</si>
  <si>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</si>
  <si>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</si>
  <si>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</si>
  <si>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</si>
  <si>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</si>
  <si>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</si>
  <si>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</si>
  <si>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</si>
  <si>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</si>
  <si>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</si>
  <si>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</si>
  <si>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</si>
  <si>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</si>
  <si>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</si>
  <si>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</si>
  <si>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</si>
  <si>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</si>
  <si>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</si>
  <si>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</si>
  <si>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</si>
  <si>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</si>
  <si>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</si>
  <si>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</si>
  <si>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</si>
  <si>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</si>
  <si>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</si>
  <si>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</si>
  <si>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</si>
  <si>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</si>
  <si>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</si>
  <si>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</si>
  <si>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</si>
  <si>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</si>
  <si>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</si>
  <si>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</si>
  <si>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</si>
  <si>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</si>
  <si>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</si>
  <si>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</si>
  <si>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</si>
  <si>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</si>
  <si>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</si>
  <si>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</si>
  <si>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</si>
  <si>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</si>
  <si>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</si>
  <si>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</si>
  <si>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</si>
  <si>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</si>
  <si>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</si>
  <si>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</si>
  <si>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</si>
  <si>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</si>
  <si>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</si>
  <si>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</si>
  <si>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</si>
  <si>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</si>
  <si>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</si>
  <si>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</si>
  <si>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</si>
  <si>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</si>
  <si>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</si>
  <si>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</si>
  <si>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</si>
  <si>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</si>
  <si>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</si>
  <si>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</si>
  <si>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</si>
  <si>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</si>
  <si>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</si>
  <si>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</si>
  <si>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</si>
  <si>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</si>
  <si>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</si>
  <si>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</si>
  <si>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</si>
  <si>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</si>
  <si>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</si>
  <si>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</si>
  <si>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</si>
  <si>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</si>
  <si>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</si>
  <si>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</si>
  <si>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</si>
  <si>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</si>
  <si>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</si>
  <si>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</si>
  <si>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</si>
  <si>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</si>
  <si>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</si>
  <si>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</si>
  <si>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</si>
  <si>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</si>
  <si>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</si>
  <si>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</si>
  <si>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</si>
  <si>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</si>
  <si>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</si>
  <si>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</si>
  <si>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</si>
  <si>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</si>
  <si>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</si>
  <si>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</si>
  <si>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</si>
  <si>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</si>
  <si>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</si>
  <si>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</si>
  <si>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</si>
  <si>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</si>
  <si>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</si>
  <si>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</si>
  <si>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</si>
  <si>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</si>
  <si>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</si>
  <si>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</si>
  <si>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</si>
  <si>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</si>
  <si>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</si>
  <si>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</si>
  <si>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</si>
  <si>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</si>
  <si>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</si>
  <si>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</si>
  <si>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</si>
  <si>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</si>
  <si>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</si>
  <si>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</si>
  <si>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</si>
  <si>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</si>
  <si>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</si>
  <si>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</si>
  <si>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</si>
  <si>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</si>
  <si>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</si>
  <si>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</si>
  <si>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</si>
  <si>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</si>
  <si>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</si>
  <si>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</si>
  <si>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</si>
  <si>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</si>
  <si>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</si>
  <si>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</si>
  <si>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</si>
  <si>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</si>
  <si>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</si>
  <si>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</si>
  <si>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</si>
  <si>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</si>
  <si>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</si>
  <si>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</si>
  <si>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</si>
  <si>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</si>
  <si>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</si>
  <si>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</si>
  <si>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</si>
  <si>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</si>
  <si>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</si>
  <si>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</si>
  <si>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</si>
  <si>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</si>
  <si>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</si>
  <si>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</si>
  <si>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</si>
  <si>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</si>
  <si>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</si>
  <si>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</si>
  <si>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</si>
  <si>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</si>
  <si>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</si>
  <si>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</si>
  <si>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</si>
  <si>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</si>
  <si>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</si>
  <si>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</si>
  <si>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</si>
  <si>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</si>
  <si>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</si>
  <si>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</si>
  <si>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</si>
  <si>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</si>
  <si>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</si>
  <si>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</si>
  <si>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</si>
  <si>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</si>
  <si>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</si>
  <si>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</si>
  <si>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</si>
  <si>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</si>
  <si>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</si>
  <si>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</si>
  <si>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</si>
  <si>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</si>
  <si>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</si>
  <si>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</si>
  <si>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</si>
  <si>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</si>
  <si>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</si>
  <si>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</si>
  <si>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</si>
  <si>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</si>
  <si>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</si>
  <si>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</si>
  <si>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</si>
  <si>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</si>
  <si>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</si>
  <si>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</si>
  <si>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</si>
  <si>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</si>
  <si>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</si>
  <si>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</si>
  <si>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</si>
  <si>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</si>
  <si>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</si>
  <si>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</si>
  <si>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</si>
  <si>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</si>
  <si>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</si>
  <si>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</si>
  <si>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</si>
  <si>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</si>
  <si>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</si>
  <si>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</si>
  <si>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</si>
  <si>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</si>
  <si>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</si>
  <si>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</si>
  <si>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</si>
  <si>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</si>
  <si>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</si>
  <si>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</si>
  <si>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</si>
  <si>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</si>
  <si>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</si>
  <si>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</si>
  <si>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</si>
  <si>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</si>
  <si>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</si>
  <si>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</si>
  <si>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</si>
  <si>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</si>
  <si>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</si>
  <si>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</si>
  <si>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</si>
  <si>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</si>
  <si>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</si>
  <si>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</si>
  <si>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</si>
  <si>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</si>
  <si>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</si>
  <si>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</si>
  <si>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</si>
  <si>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</si>
  <si>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</si>
  <si>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</si>
  <si>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</si>
  <si>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</si>
  <si>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</si>
  <si>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</si>
  <si>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</si>
  <si>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</si>
  <si>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</si>
  <si>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</si>
  <si>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</si>
  <si>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</si>
  <si>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</si>
  <si>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</si>
  <si>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</si>
  <si>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</si>
  <si>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</si>
  <si>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</si>
  <si>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</si>
  <si>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</si>
  <si>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</si>
  <si>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</si>
  <si>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</si>
  <si>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</si>
  <si>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</si>
  <si>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</si>
  <si>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</si>
  <si>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</si>
  <si>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</si>
  <si>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</si>
  <si>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</si>
  <si>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</si>
  <si>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</si>
  <si>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</si>
  <si>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</si>
  <si>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</si>
  <si>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</si>
  <si>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</si>
  <si>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</si>
  <si>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</si>
  <si>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</si>
  <si>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</si>
  <si>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</si>
  <si>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</si>
  <si>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</si>
  <si>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</si>
  <si>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</si>
  <si>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</si>
  <si>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</si>
  <si>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</si>
  <si>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</si>
  <si>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</si>
  <si>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</si>
  <si>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</si>
  <si>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</si>
  <si>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</si>
  <si>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</si>
  <si>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</si>
  <si>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</si>
  <si>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</si>
  <si>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</si>
  <si>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</si>
  <si>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</si>
  <si>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</si>
  <si>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</si>
  <si>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</si>
  <si>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</si>
  <si>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</si>
  <si>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</si>
  <si>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</si>
  <si>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</si>
  <si>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</si>
  <si>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</si>
  <si>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</si>
  <si>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</si>
  <si>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</si>
  <si>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</si>
  <si>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</si>
  <si>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</si>
  <si>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</si>
  <si>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</si>
  <si>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</si>
  <si>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</si>
  <si>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</si>
  <si>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</si>
  <si>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</si>
  <si>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</si>
  <si>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</si>
  <si>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</si>
  <si>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</si>
  <si>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</si>
  <si>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</si>
  <si>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</si>
  <si>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</si>
  <si>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</si>
  <si>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</si>
  <si>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</si>
  <si>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</si>
  <si>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</si>
  <si>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</si>
  <si>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</si>
  <si>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</si>
  <si>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</si>
  <si>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</si>
  <si>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</si>
  <si>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</si>
  <si>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</si>
  <si>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</si>
  <si>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</si>
  <si>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</si>
  <si>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</si>
  <si>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</si>
  <si>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</si>
  <si>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</si>
  <si>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</si>
  <si>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</si>
  <si>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</si>
  <si>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</si>
  <si>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</si>
  <si>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</si>
  <si>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</si>
  <si>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</si>
  <si>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</si>
  <si>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</si>
  <si>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</si>
  <si>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</si>
  <si>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</si>
  <si>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</si>
  <si>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</si>
  <si>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</si>
  <si>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</si>
  <si>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</si>
  <si>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</si>
  <si>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</si>
  <si>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</si>
  <si>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</si>
  <si>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</si>
  <si>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</si>
  <si>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</si>
  <si>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</si>
  <si>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</si>
  <si>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</si>
  <si>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</si>
  <si>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</si>
  <si>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</si>
  <si>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</si>
  <si>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</si>
  <si>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</si>
  <si>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</si>
  <si>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</si>
  <si>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</si>
  <si>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</si>
  <si>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</si>
  <si>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</si>
  <si>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</si>
  <si>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</si>
  <si>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</si>
  <si>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</si>
  <si>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</si>
  <si>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</si>
  <si>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</si>
  <si>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</si>
  <si>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</si>
  <si>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</si>
  <si>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</si>
  <si>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</si>
  <si>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</si>
  <si>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</si>
  <si>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</si>
  <si>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</si>
  <si>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</si>
  <si>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</si>
  <si>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</si>
  <si>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</si>
  <si>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</si>
  <si>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</si>
  <si>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</si>
  <si>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</si>
  <si>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</si>
  <si>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</si>
  <si>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</si>
  <si>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</si>
  <si>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</si>
  <si>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</si>
  <si>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</si>
  <si>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</si>
  <si>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</si>
  <si>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</si>
  <si>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</si>
  <si>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</si>
  <si>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</si>
  <si>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</si>
  <si>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</si>
  <si>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</si>
  <si>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</si>
  <si>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</si>
  <si>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</si>
  <si>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</si>
  <si>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</si>
  <si>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</si>
  <si>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</si>
  <si>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</si>
  <si>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</si>
  <si>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</si>
  <si>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</si>
  <si>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</si>
  <si>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</si>
  <si>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</si>
  <si>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</si>
  <si>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</si>
  <si>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</si>
  <si>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</si>
  <si>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</si>
  <si>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</si>
  <si>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</si>
  <si>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</si>
  <si>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</si>
  <si>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</si>
  <si>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</si>
  <si>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</si>
  <si>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</si>
  <si>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</si>
  <si>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</si>
  <si>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</si>
  <si>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</si>
  <si>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</si>
  <si>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</si>
  <si>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</si>
  <si>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</si>
  <si>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</si>
  <si>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</si>
  <si>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</si>
  <si>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</si>
  <si>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</si>
  <si>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</si>
  <si>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</si>
  <si>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</si>
  <si>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</si>
  <si>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</si>
  <si>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</si>
  <si>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</si>
  <si>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</si>
  <si>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</si>
  <si>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</si>
  <si>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</si>
  <si>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</si>
  <si>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</si>
  <si>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</si>
  <si>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</si>
  <si>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</si>
  <si>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</si>
  <si>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</si>
  <si>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</si>
  <si>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</si>
  <si>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</si>
  <si>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</si>
  <si>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</si>
  <si>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</si>
  <si>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</si>
  <si>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</si>
  <si>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</si>
  <si>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</si>
  <si>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</si>
  <si>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</si>
  <si>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</si>
  <si>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</si>
  <si>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</si>
  <si>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</si>
  <si>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</si>
  <si>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</si>
  <si>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</si>
  <si>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</si>
  <si>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</si>
  <si>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</si>
  <si>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</si>
  <si>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</si>
  <si>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</si>
  <si>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</si>
  <si>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</si>
  <si>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</si>
  <si>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</si>
  <si>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</si>
  <si>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</si>
  <si>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</si>
  <si>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</si>
  <si>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</si>
  <si>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</si>
  <si>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</si>
  <si>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</si>
  <si>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</si>
  <si>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</si>
  <si>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</si>
  <si>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</si>
  <si>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</si>
  <si>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</si>
  <si>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</si>
  <si>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</si>
  <si>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</si>
  <si>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</si>
  <si>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</si>
  <si>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</si>
  <si>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</si>
  <si>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</si>
  <si>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</si>
  <si>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</si>
  <si>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</si>
  <si>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</si>
  <si>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</si>
  <si>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</si>
  <si>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</si>
  <si>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</si>
  <si>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</si>
  <si>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</si>
  <si>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</si>
  <si>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</si>
  <si>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</si>
  <si>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</si>
  <si>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</si>
  <si>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</si>
  <si>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</si>
  <si>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</si>
  <si>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</si>
  <si>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</si>
  <si>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</si>
  <si>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</si>
  <si>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</si>
  <si>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</si>
  <si>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</si>
  <si>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</si>
  <si>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</si>
  <si>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</si>
  <si>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</si>
  <si>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</si>
  <si>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</si>
  <si>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</si>
  <si>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</si>
  <si>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</si>
  <si>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</si>
  <si>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</si>
  <si>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</si>
  <si>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</si>
  <si>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</si>
  <si>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</si>
  <si>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</si>
  <si>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</si>
  <si>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</si>
  <si>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</si>
  <si>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</si>
  <si>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</si>
  <si>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</si>
  <si>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</si>
  <si>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</si>
  <si>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</si>
  <si>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</si>
  <si>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</si>
  <si>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</si>
  <si>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</si>
  <si>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</si>
  <si>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</si>
  <si>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</si>
  <si>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</si>
  <si>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</si>
  <si>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</si>
  <si>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</si>
  <si>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</si>
  <si>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</si>
  <si>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</si>
  <si>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</si>
  <si>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</si>
  <si>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</si>
  <si>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</si>
  <si>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</si>
  <si>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</si>
  <si>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</si>
  <si>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</si>
  <si>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</si>
  <si>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</si>
  <si>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</si>
  <si>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</si>
  <si>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</si>
  <si>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</si>
  <si>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</si>
  <si>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</si>
  <si>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</si>
  <si>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</si>
  <si>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</si>
  <si>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</si>
  <si>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</si>
  <si>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</si>
  <si>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</si>
  <si>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</si>
  <si>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</si>
  <si>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</si>
  <si>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</si>
  <si>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</si>
  <si>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</si>
  <si>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</si>
  <si>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</si>
  <si>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</si>
  <si>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</si>
  <si>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</si>
  <si>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</si>
  <si>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</si>
  <si>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</si>
  <si>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</si>
  <si>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</si>
  <si>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</si>
  <si>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</si>
  <si>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</si>
  <si>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</si>
  <si>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</si>
  <si>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</si>
  <si>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</si>
  <si>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</si>
  <si>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</si>
  <si>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</si>
  <si>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</si>
  <si>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</si>
  <si>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</si>
  <si>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</si>
  <si>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</si>
  <si>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</si>
  <si>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</si>
  <si>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</si>
  <si>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</si>
  <si>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</si>
  <si>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</si>
  <si>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</si>
  <si>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</si>
  <si>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</si>
  <si>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</si>
  <si>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</si>
  <si>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</si>
  <si>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</si>
  <si>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</si>
  <si>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</si>
  <si>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</si>
  <si>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</si>
  <si>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</si>
  <si>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</si>
  <si>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</si>
  <si>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</si>
  <si>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</si>
  <si>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</si>
  <si>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</si>
  <si>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</si>
  <si>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</si>
  <si>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</si>
  <si>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</si>
  <si>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</si>
  <si>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</si>
  <si>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</si>
  <si>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</si>
  <si>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</si>
  <si>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</si>
  <si>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</si>
  <si>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</si>
  <si>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</si>
  <si>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</si>
  <si>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</si>
  <si>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</si>
  <si>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</si>
  <si>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</si>
  <si>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</si>
  <si>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</si>
  <si>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</si>
  <si>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</si>
  <si>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</si>
  <si>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</si>
  <si>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</si>
  <si>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</si>
  <si>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</si>
  <si>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</si>
  <si>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</si>
  <si>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</si>
  <si>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</si>
  <si>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</si>
  <si>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</si>
  <si>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</si>
  <si>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</si>
  <si>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</si>
  <si>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</si>
  <si>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</si>
  <si>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</si>
  <si>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</si>
  <si>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</si>
  <si>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</si>
  <si>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</si>
  <si>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</si>
  <si>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</si>
  <si>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</si>
  <si>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</si>
  <si>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</si>
  <si>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</si>
  <si>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</si>
  <si>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</si>
  <si>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</si>
  <si>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</si>
  <si>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</si>
  <si>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</si>
  <si>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</si>
  <si>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</si>
  <si>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</si>
  <si>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</si>
  <si>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</si>
  <si>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</si>
  <si>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</si>
  <si>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</si>
  <si>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</si>
  <si>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</si>
  <si>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</si>
  <si>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</si>
  <si>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</si>
  <si>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</si>
  <si>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</si>
  <si>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</si>
  <si>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</si>
  <si>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</si>
  <si>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</si>
  <si>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</si>
  <si>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</si>
  <si>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</si>
  <si>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</si>
  <si>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</si>
  <si>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</si>
  <si>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</si>
  <si>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</si>
  <si>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</si>
  <si>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</si>
  <si>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</si>
  <si>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</si>
  <si>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</si>
  <si>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</si>
  <si>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</si>
  <si>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</si>
  <si>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</si>
  <si>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</si>
  <si>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</si>
  <si>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</si>
  <si>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</si>
  <si>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</si>
  <si>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</si>
  <si>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</si>
  <si>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</si>
  <si>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</si>
  <si>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</si>
  <si>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</si>
  <si>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</si>
  <si>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</si>
  <si>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</si>
  <si>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</si>
  <si>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</si>
  <si>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</si>
  <si>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</si>
  <si>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</si>
  <si>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</si>
  <si>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</si>
  <si>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</si>
  <si>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</si>
  <si>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</si>
  <si>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</si>
  <si>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</si>
  <si>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</si>
  <si>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</si>
  <si>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</si>
  <si>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</si>
  <si>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</si>
  <si>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</si>
  <si>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</si>
  <si>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</si>
  <si>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</si>
  <si>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</si>
  <si>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</si>
  <si>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</si>
  <si>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</si>
  <si>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</si>
  <si>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</si>
  <si>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</si>
  <si>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</si>
  <si>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</si>
  <si>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</si>
  <si>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</si>
  <si>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</si>
  <si>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</si>
  <si>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</si>
  <si>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</si>
  <si>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</si>
  <si>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</si>
  <si>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</si>
  <si>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</si>
  <si>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</si>
  <si>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</si>
  <si>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</si>
  <si>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</si>
  <si>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</si>
  <si>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</si>
  <si>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</si>
  <si>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</si>
  <si>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</si>
  <si>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</si>
  <si>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</si>
  <si>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</si>
  <si>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</si>
  <si>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</si>
  <si>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</si>
  <si>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</si>
  <si>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</si>
  <si>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</si>
  <si>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</si>
  <si>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</si>
  <si>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</si>
  <si>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</si>
  <si>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</si>
  <si>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</si>
  <si>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</si>
  <si>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</si>
  <si>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</si>
  <si>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</si>
  <si>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</si>
  <si>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</si>
  <si>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</si>
  <si>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</si>
  <si>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</si>
  <si>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</si>
  <si>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</si>
  <si>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</si>
  <si>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</si>
  <si>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</si>
  <si>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</si>
  <si>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</si>
  <si>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</si>
  <si>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</si>
  <si>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</si>
  <si>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</si>
  <si>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</si>
  <si>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</si>
  <si>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</si>
  <si>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</si>
  <si>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</si>
  <si>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</si>
  <si>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</si>
  <si>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</si>
  <si>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</si>
  <si>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</si>
  <si>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</si>
  <si>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</si>
  <si>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</si>
  <si>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</si>
  <si>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</si>
  <si>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</si>
  <si>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</si>
  <si>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</si>
  <si>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</si>
  <si>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</si>
  <si>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</si>
  <si>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</si>
  <si>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</si>
  <si>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</si>
  <si>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</si>
  <si>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</si>
  <si>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</si>
  <si>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</si>
  <si>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</si>
  <si>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</si>
  <si>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</si>
  <si>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</si>
  <si>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</si>
  <si>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</si>
  <si>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</si>
  <si>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</si>
  <si>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</si>
  <si>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</si>
  <si>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</si>
  <si>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</si>
  <si>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</si>
  <si>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</si>
  <si>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</si>
  <si>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</si>
  <si>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</si>
  <si>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</si>
  <si>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</si>
  <si>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</si>
  <si>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</si>
  <si>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</si>
  <si>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</si>
  <si>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</si>
  <si>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</si>
  <si>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</si>
  <si>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</si>
  <si>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</si>
  <si>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</si>
  <si>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</si>
  <si>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</si>
  <si>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</si>
  <si>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</si>
  <si>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</si>
  <si>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</si>
  <si>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</si>
  <si>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</si>
  <si>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</si>
  <si>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</si>
  <si>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</si>
  <si>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</si>
  <si>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</si>
  <si>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</si>
  <si>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</si>
  <si>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</si>
  <si>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</si>
  <si>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</si>
  <si>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</si>
  <si>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</si>
  <si>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</si>
  <si>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</si>
  <si>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</si>
  <si>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</si>
  <si>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</si>
  <si>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</si>
  <si>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</si>
  <si>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</si>
  <si>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</si>
  <si>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</si>
  <si>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</si>
  <si>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</si>
  <si>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</si>
  <si>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</si>
  <si>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</si>
  <si>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</si>
  <si>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</si>
  <si>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</si>
  <si>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</si>
  <si>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</si>
  <si>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</si>
  <si>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</si>
  <si>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</si>
  <si>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</si>
  <si>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</si>
  <si>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</si>
  <si>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</si>
  <si>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</si>
  <si>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</si>
  <si>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</si>
  <si>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</si>
  <si>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</si>
  <si>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</si>
  <si>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</si>
  <si>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</si>
  <si>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</si>
  <si>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</si>
  <si>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</si>
  <si>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</si>
  <si>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</si>
  <si>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</si>
  <si>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</si>
  <si>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</si>
  <si>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</si>
  <si>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</si>
  <si>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</si>
  <si>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</si>
  <si>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</si>
  <si>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</si>
  <si>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</si>
  <si>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</si>
  <si>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</si>
  <si>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</si>
  <si>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</si>
  <si>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</si>
  <si>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</si>
  <si>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</si>
  <si>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</si>
  <si>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</si>
  <si>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</si>
  <si>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</si>
  <si>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</si>
  <si>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</si>
  <si>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</si>
  <si>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</si>
  <si>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</si>
  <si>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</si>
  <si>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</si>
  <si>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</si>
  <si>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</si>
  <si>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</si>
  <si>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</si>
  <si>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</si>
  <si>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</si>
  <si>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</si>
  <si>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</si>
  <si>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</si>
  <si>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</si>
  <si>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</si>
  <si>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</si>
  <si>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</si>
  <si>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</si>
  <si>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</si>
  <si>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</si>
  <si>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</si>
  <si>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</si>
  <si>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</si>
  <si>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</si>
  <si>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</si>
  <si>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</si>
  <si>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</si>
  <si>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</si>
  <si>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</si>
  <si>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</si>
  <si>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</si>
  <si>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</si>
  <si>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</si>
  <si>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</si>
  <si>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</si>
  <si>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</si>
  <si>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</si>
  <si>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</si>
  <si>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</si>
  <si>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</si>
  <si>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</si>
  <si>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</si>
  <si>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</si>
  <si>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</si>
  <si>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</si>
  <si>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</si>
  <si>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</si>
  <si>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</si>
  <si>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</si>
  <si>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</si>
  <si>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</si>
  <si>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</si>
  <si>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</si>
  <si>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</si>
  <si>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</si>
  <si>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</si>
  <si>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</si>
  <si>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</si>
  <si>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</si>
  <si>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</si>
  <si>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</si>
  <si>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</si>
  <si>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</si>
  <si>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</si>
  <si>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</si>
  <si>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</si>
  <si>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</si>
  <si>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</si>
  <si>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</si>
  <si>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</si>
  <si>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</si>
  <si>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</si>
  <si>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</si>
  <si>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</si>
  <si>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</si>
  <si>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</si>
  <si>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</si>
  <si>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</si>
  <si>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</si>
  <si>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</si>
  <si>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</si>
  <si>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</si>
  <si>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</si>
  <si>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</si>
  <si>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</si>
  <si>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</si>
  <si>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</si>
  <si>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</si>
  <si>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</si>
  <si>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</si>
  <si>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</si>
  <si>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</si>
  <si>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</si>
  <si>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</si>
  <si>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</si>
  <si>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</si>
  <si>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</si>
  <si>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</si>
  <si>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</si>
  <si>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</si>
  <si>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</si>
  <si>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</si>
  <si>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</si>
  <si>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</si>
  <si>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</si>
  <si>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</si>
  <si>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</si>
  <si>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</si>
  <si>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</si>
  <si>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</si>
  <si>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</si>
  <si>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</si>
  <si>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</si>
  <si>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</si>
  <si>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</si>
  <si>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</si>
  <si>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</si>
  <si>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</si>
  <si>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</si>
  <si>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</si>
  <si>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</si>
  <si>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</si>
  <si>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</si>
  <si>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</si>
  <si>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</si>
  <si>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</si>
  <si>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</si>
  <si>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</si>
  <si>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</si>
  <si>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</si>
  <si>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</si>
  <si>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</si>
  <si>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</si>
  <si>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</si>
  <si>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</si>
  <si>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</si>
  <si>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</si>
  <si>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</si>
  <si>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</si>
  <si>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</si>
  <si>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</si>
  <si>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</si>
  <si>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</si>
  <si>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</si>
  <si>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</si>
  <si>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</si>
  <si>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</si>
  <si>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</si>
  <si>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</si>
  <si>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</si>
  <si>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</si>
  <si>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</si>
  <si>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</si>
  <si>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</si>
  <si>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</si>
  <si>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</si>
  <si>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</si>
  <si>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</si>
  <si>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</si>
  <si>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</si>
  <si>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</si>
  <si>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</si>
  <si>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</si>
  <si>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</si>
  <si>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</si>
  <si>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</si>
  <si>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</si>
  <si>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</si>
  <si>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</si>
  <si>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</si>
  <si>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</si>
  <si>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</si>
  <si>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</si>
  <si>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</si>
  <si>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</si>
  <si>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</si>
  <si>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</si>
  <si>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</si>
  <si>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</si>
  <si>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</si>
  <si>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</si>
  <si>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</si>
  <si>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</si>
  <si>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</si>
  <si>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</si>
  <si>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</si>
  <si>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</si>
  <si>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</si>
  <si>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</si>
  <si>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</si>
  <si>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</si>
  <si>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</si>
  <si>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</si>
  <si>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</si>
  <si>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</si>
  <si>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</si>
  <si>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</si>
  <si>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</si>
  <si>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</si>
  <si>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</si>
  <si>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</si>
  <si>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</si>
  <si>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</si>
  <si>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</si>
  <si>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</si>
  <si>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</si>
  <si>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</si>
  <si>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</si>
  <si>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</si>
  <si>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</si>
  <si>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</si>
  <si>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</si>
  <si>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</si>
  <si>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</si>
  <si>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Marmon Aerospace &amp; Defense, LLC</t>
  </si>
  <si>
    <t>680 Hayward St., Manchester, NH, 03103 - HQ</t>
  </si>
  <si>
    <t>Oscar Castellanos</t>
  </si>
  <si>
    <t>ocastellanos@marmon-ad.com</t>
  </si>
  <si>
    <t>239-643-6400</t>
  </si>
  <si>
    <t>Bruce Belanger</t>
  </si>
  <si>
    <t>SVP of Operations</t>
  </si>
  <si>
    <t>bbelanger@marmon-ad.com</t>
  </si>
  <si>
    <t>866-303-9473</t>
  </si>
  <si>
    <t>https://www.marmon-ad.com/reference</t>
  </si>
  <si>
    <t>Long Chuan Xiu Kang Vitar new Materials</t>
  </si>
  <si>
    <t>China</t>
  </si>
  <si>
    <t>Enter smelter details</t>
  </si>
  <si>
    <t>Bao Lang Industrial Park</t>
  </si>
  <si>
    <t>Heyuan City</t>
  </si>
  <si>
    <t>Guandong</t>
  </si>
  <si>
    <t>Zhou Shaojian</t>
  </si>
  <si>
    <t>qc@vitar.com.hk</t>
  </si>
  <si>
    <t>Siddhi Eximp Enterprises</t>
  </si>
  <si>
    <t>India</t>
  </si>
  <si>
    <t>Huizhou Mica Electric Materials Co. Ltd</t>
  </si>
  <si>
    <t>Hongtian Village, Xingsu Town</t>
  </si>
  <si>
    <t>Huiyang District</t>
  </si>
  <si>
    <t>Gunpatroy Private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</si>
</sst>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xf numFmtId="0" fontId="77" fillId="45" borderId="56" xfId="492"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armon-ad.com/reference" TargetMode="External"/><Relationship Id="rId2" Type="http://schemas.openxmlformats.org/officeDocument/2006/relationships/hyperlink" Target="mailto:bbelanger@marmon-ad.com" TargetMode="External"/><Relationship Id="rId1" Type="http://schemas.openxmlformats.org/officeDocument/2006/relationships/hyperlink" Target="mailto:ocastellanos@marmon-ad.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26"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98FCB41-CA7A-4B5A-ACA7-8F417DF8B7D1}"/>
    </customSheetView>
    <customSheetView guid="{4BDF1A28-30D5-449D-B20E-D6C97EF9FAE1}" showAutoFilter="1">
      <selection activeCell="C1" sqref="C1:D65536"/>
      <pageMargins left="0" right="0" top="0" bottom="0" header="0" footer="0"/>
      <pageSetup orientation="portrait"/>
      <autoFilter ref="B1:C1" xr:uid="{AEE6AD9E-D51E-4929-877F-4DDB42D9453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sqref="A1:K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5.7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7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7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2"/>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2" t="s">
        <v>19203</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2" t="s">
        <v>19204</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5" t="s">
        <v>19205</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2" t="s">
        <v>19206</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2" t="s">
        <v>19207</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2" t="s">
        <v>19208</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5" t="s">
        <v>19209</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2" t="s">
        <v>19210</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1">
        <v>45547</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25</v>
      </c>
      <c r="E27" s="329"/>
      <c r="F27" s="9"/>
      <c r="G27" s="330"/>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t="s">
        <v>25</v>
      </c>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t="s">
        <v>22</v>
      </c>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9"/>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9">
        <v>1</v>
      </c>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7"/>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t="s">
        <v>25</v>
      </c>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t="s">
        <v>25</v>
      </c>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406" t="s">
        <v>19211</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17340780-DB46-4A72-BE51-6597482210AC}"/>
    <hyperlink ref="D20" r:id="rId2" xr:uid="{01125645-A304-4723-9D08-F1EE8A14F139}"/>
    <hyperlink ref="G71" r:id="rId3" xr:uid="{C47D6E34-DD5C-4AFC-B41F-F0D5086AC474}"/>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3" t="s">
        <v>42</v>
      </c>
      <c r="K2" s="394"/>
      <c r="L2" s="394"/>
      <c r="M2" s="394"/>
      <c r="N2" s="394"/>
      <c r="O2" s="394"/>
      <c r="P2" s="163"/>
      <c r="Q2" s="164"/>
      <c r="R2" s="165"/>
      <c r="S2" s="165"/>
      <c r="T2" s="165"/>
      <c r="AH2" s="131" t="s">
        <v>25</v>
      </c>
    </row>
    <row r="3" spans="1:34" s="17" customFormat="1" ht="249.6"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
        <v>44</v>
      </c>
      <c r="C5" s="153" t="s">
        <v>352</v>
      </c>
      <c r="D5" s="150"/>
      <c r="E5" s="150" t="s">
        <v>328</v>
      </c>
      <c r="F5" s="150" t="s">
        <v>354</v>
      </c>
      <c r="G5" s="150" t="s">
        <v>12</v>
      </c>
      <c r="H5" s="208">
        <v>0</v>
      </c>
      <c r="I5" s="209" t="s">
        <v>333</v>
      </c>
      <c r="J5" s="209" t="s">
        <v>12741</v>
      </c>
      <c r="K5" s="151"/>
      <c r="L5" s="151"/>
      <c r="M5" s="151"/>
      <c r="N5" s="151"/>
      <c r="O5" s="151"/>
      <c r="P5" s="211"/>
      <c r="Q5" s="152"/>
      <c r="R5" s="150" t="str">
        <f ca="1">IF(ISERROR($V5),"",OFFSET('Smelter Look-up'!$C$4,$V5-4,0)&amp;"")</f>
        <v>Modi Mica Enterprises</v>
      </c>
      <c r="S5" s="156" t="str">
        <f t="shared" ref="S5:S63" ca="1" si="0">IF(B5="","",IF(ISERROR(MATCH($E5,CL,0)),"Unknown",INDIRECT("'C'!$A$"&amp;MATCH($E5,CL,0)+1)))</f>
        <v>IN</v>
      </c>
      <c r="T5" s="156" t="str">
        <f ca="1">IF(B5="","",IF(ISERROR(MATCH($J5,SorP!$B$1:$B$6226,0)),"",INDIRECT("'SorP'!$A$"&amp;MATCH($S5&amp;$J5,SorP!C:C,0))))</f>
        <v>IN-JH</v>
      </c>
      <c r="U5" s="169"/>
      <c r="V5" s="170">
        <f>IF(C5="",NA(),MATCH($B5&amp;$C5,'Smelter Look-up'!$J:$J,0))</f>
        <v>176</v>
      </c>
      <c r="X5" s="171">
        <f t="shared" ref="X5:X62" si="1">IF(AND(C5="Smelter not listed",OR(LEN(D5)=0,LEN(E5)=0)),1,0)</f>
        <v>0</v>
      </c>
      <c r="AB5" s="171" t="str">
        <f t="shared" ref="AB5:AB62" si="2">B5&amp;C5</f>
        <v>MicaMODI MICA ENTERPRISES</v>
      </c>
    </row>
    <row r="6" spans="1:34" s="171" customFormat="1" ht="25.5">
      <c r="A6" s="200"/>
      <c r="B6" s="150" t="s">
        <v>44</v>
      </c>
      <c r="C6" s="153" t="s">
        <v>321</v>
      </c>
      <c r="D6" s="150" t="s">
        <v>19212</v>
      </c>
      <c r="E6" s="150" t="s">
        <v>19213</v>
      </c>
      <c r="F6" s="150">
        <v>0</v>
      </c>
      <c r="G6" s="150" t="s">
        <v>19214</v>
      </c>
      <c r="H6" s="208" t="s">
        <v>19215</v>
      </c>
      <c r="I6" s="209" t="s">
        <v>19216</v>
      </c>
      <c r="J6" s="209" t="s">
        <v>19217</v>
      </c>
      <c r="K6" s="151" t="s">
        <v>19218</v>
      </c>
      <c r="L6" s="151" t="s">
        <v>19219</v>
      </c>
      <c r="M6" s="151"/>
      <c r="N6" s="151" t="s">
        <v>19220</v>
      </c>
      <c r="O6" s="151" t="s">
        <v>19221</v>
      </c>
      <c r="P6" s="211" t="s">
        <v>25</v>
      </c>
      <c r="Q6" s="152"/>
      <c r="R6" s="150" t="str">
        <f ca="1">IF(ISERROR($V6),"",OFFSET('Smelter Look-up'!$C$4,$V6-4,0)&amp;"")</f>
        <v/>
      </c>
      <c r="S6" s="156" t="str">
        <f t="shared" ca="1" si="0"/>
        <v>CN</v>
      </c>
      <c r="T6" s="156" t="str">
        <f ca="1">IF(B6="","",IF(ISERROR(MATCH($J6,SorP!$B$1:$B$6226,0)),"",INDIRECT("'SorP'!$A$"&amp;MATCH($S6&amp;$J6,SorP!C:C,0))))</f>
        <v/>
      </c>
      <c r="U6" s="169"/>
      <c r="V6" s="170">
        <f>IF(C6="",NA(),MATCH($B6&amp;$C6,'Smelter Look-up'!$J:$J,0))</f>
        <v>190</v>
      </c>
      <c r="X6" s="171">
        <f t="shared" si="1"/>
        <v>0</v>
      </c>
      <c r="AB6" s="171" t="str">
        <f t="shared" si="2"/>
        <v>MicaSmelter not listed</v>
      </c>
    </row>
    <row r="7" spans="1:34" s="171" customFormat="1" ht="25.5">
      <c r="A7" s="200"/>
      <c r="B7" s="150" t="s">
        <v>44</v>
      </c>
      <c r="C7" s="153" t="s">
        <v>321</v>
      </c>
      <c r="D7" s="150" t="s">
        <v>19222</v>
      </c>
      <c r="E7" s="150" t="s">
        <v>19213</v>
      </c>
      <c r="F7" s="150">
        <v>0</v>
      </c>
      <c r="G7" s="150" t="s">
        <v>19214</v>
      </c>
      <c r="H7" s="208" t="s">
        <v>19223</v>
      </c>
      <c r="I7" s="209" t="s">
        <v>19224</v>
      </c>
      <c r="J7" s="209" t="s">
        <v>19217</v>
      </c>
      <c r="K7" s="151" t="s">
        <v>19218</v>
      </c>
      <c r="L7" s="151" t="s">
        <v>19219</v>
      </c>
      <c r="M7" s="151"/>
      <c r="N7" s="151" t="s">
        <v>19225</v>
      </c>
      <c r="O7" s="151" t="s">
        <v>19221</v>
      </c>
      <c r="P7" s="211" t="s">
        <v>25</v>
      </c>
      <c r="Q7" s="152"/>
      <c r="R7" s="150" t="str">
        <f ca="1">IF(ISERROR($V7),"",OFFSET('Smelter Look-up'!$C$4,$V7-4,0)&amp;"")</f>
        <v/>
      </c>
      <c r="S7" s="156" t="str">
        <f t="shared" ca="1" si="0"/>
        <v>CN</v>
      </c>
      <c r="T7" s="156" t="str">
        <f ca="1">IF(B7="","",IF(ISERROR(MATCH($J7,SorP!$B$1:$B$6226,0)),"",INDIRECT("'SorP'!$A$"&amp;MATCH($S7&amp;$J7,SorP!C:C,0))))</f>
        <v/>
      </c>
      <c r="U7" s="169"/>
      <c r="V7" s="170">
        <f>IF(C7="",NA(),MATCH($B7&amp;$C7,'Smelter Look-up'!$J:$J,0))</f>
        <v>190</v>
      </c>
      <c r="X7" s="171">
        <f t="shared" si="1"/>
        <v>0</v>
      </c>
      <c r="AB7" s="171" t="str">
        <f t="shared" si="2"/>
        <v>MicaSmelter not listed</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B4" sqref="B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Marmon Aerospace &amp; Defense, LLC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Oscar Castellanos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ocastellanos@marmon-ad.com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239-643-6400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Bruce Belanger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bbelanger@marmon-ad.com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866-303-9473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45547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https://www.marmon-ad.com/reference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380776D-BD0B-4826-9686-BB8CEF85FD47}"/>
    </customSheetView>
    <customSheetView guid="{4BDF1A28-30D5-449D-B20E-D6C97EF9FAE1}" showAutoFilter="1">
      <selection activeCell="C174" sqref="C174"/>
      <pageMargins left="0" right="0" top="0" bottom="0" header="0" footer="0"/>
      <pageSetup paperSize="9" orientation="portrait"/>
      <autoFilter ref="B1:N1" xr:uid="{BEE683B4-D68B-4306-83A5-0E1496DB1615}"/>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Oscar Castellanos</cp:lastModifiedBy>
  <cp:revision/>
  <dcterms:created xsi:type="dcterms:W3CDTF">2010-06-21T21:00:23Z</dcterms:created>
  <dcterms:modified xsi:type="dcterms:W3CDTF">2024-09-12T18:11:17Z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